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LEN-MP1AM634\Desktop\"/>
    </mc:Choice>
  </mc:AlternateContent>
  <bookViews>
    <workbookView xWindow="0" yWindow="0" windowWidth="28800" windowHeight="11430"/>
  </bookViews>
  <sheets>
    <sheet name="VERIFICACIÓN JURIDICA" sheetId="60" r:id="rId1"/>
    <sheet name="VERIFICACIÓN FINANCIERA" sheetId="59" r:id="rId2"/>
    <sheet name="VERIFICACION TECNICA" sheetId="57" r:id="rId3"/>
    <sheet name="VTE" sheetId="33" r:id="rId4"/>
    <sheet name="CALIFICACION PERSONAL" sheetId="58" r:id="rId5"/>
    <sheet name="PROPUESTA ECONOMICA" sheetId="32" state="hidden" r:id="rId6"/>
  </sheets>
  <externalReferences>
    <externalReference r:id="rId7"/>
    <externalReference r:id="rId8"/>
    <externalReference r:id="rId9"/>
    <externalReference r:id="rId10"/>
    <externalReference r:id="rId11"/>
  </externalReferences>
  <definedNames>
    <definedName name="_Toc212325127" localSheetId="0">'VERIFICACIÓN JURIDICA'!#REF!</definedName>
    <definedName name="_xlnm.Print_Area" localSheetId="4">'CALIFICACION PERSONAL'!$A$1:$N$32</definedName>
    <definedName name="_xlnm.Print_Area" localSheetId="2">'VERIFICACION TECNICA'!$A$1:$O$65</definedName>
    <definedName name="ELECTRICA" localSheetId="1">'[4]3.PRESUP. ELECTRICO'!$A$4:$G$212</definedName>
    <definedName name="ELECTRICA" localSheetId="0">'[4]3.PRESUP. ELECTRICO'!$A$4:$G$212</definedName>
    <definedName name="ELECTRICA">'[1]3.PRESUP. ELECTRICO'!$A$4:$G$212</definedName>
    <definedName name="Export" localSheetId="4" hidden="1">{"'Hoja1'!$A$1:$I$70"}</definedName>
    <definedName name="Export" localSheetId="1" hidden="1">{"'Hoja1'!$A$1:$I$70"}</definedName>
    <definedName name="Export" localSheetId="0" hidden="1">{"'Hoja1'!$A$1:$I$70"}</definedName>
    <definedName name="Export" localSheetId="2" hidden="1">{"'Hoja1'!$A$1:$I$70"}</definedName>
    <definedName name="Export" hidden="1">{"'Hoja1'!$A$1:$I$70"}</definedName>
    <definedName name="formula" localSheetId="4">'[2]VERIFICACION TECNICA'!$A$34:$B$37</definedName>
    <definedName name="formula" localSheetId="2">'VERIFICACION TECNICA'!$A$37:$B$40</definedName>
    <definedName name="formula">#REF!</definedName>
    <definedName name="HTML_CodePage" hidden="1">1252</definedName>
    <definedName name="HTML_Control" localSheetId="4" hidden="1">{"'Hoja1'!$A$1:$I$70"}</definedName>
    <definedName name="HTML_Control" localSheetId="1" hidden="1">{"'Hoja1'!$A$1:$I$70"}</definedName>
    <definedName name="HTML_Control" localSheetId="0" hidden="1">{"'Hoja1'!$A$1:$I$70"}</definedName>
    <definedName name="HTML_Control" localSheetId="2"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 localSheetId="1">'[5]Planes Validar'!$B$2:$B$7</definedName>
    <definedName name="PROGRAMA" localSheetId="0">'[5]Planes Validar'!$B$2:$B$7</definedName>
    <definedName name="PROGRAMA">'[3]Planes Validar'!$B$2:$B$7</definedName>
    <definedName name="SELECCION" localSheetId="1">[5]Soluciones!$B$7</definedName>
    <definedName name="SELECCION" localSheetId="0">[5]Soluciones!$B$7</definedName>
    <definedName name="SELECCION">[3]Soluciones!$B$7</definedName>
    <definedName name="_xlnm.Print_Titles" localSheetId="4">'CALIFICACION PERSONAL'!$A:$B,'CALIFICACION PERSONAL'!$1:$12</definedName>
    <definedName name="_xlnm.Print_Titles" localSheetId="0">'VERIFICACIÓN JURIDICA'!$A:$B,'VERIFICACIÓN JURIDICA'!$2:$11</definedName>
    <definedName name="_xlnm.Print_Titles" localSheetId="2">'VERIFICACION TECNICA'!$A:$B,'VERIFICACION TECNICA'!$1:$11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L26" i="57" l="1"/>
  <c r="J26" i="57"/>
  <c r="F26" i="57"/>
  <c r="D26" i="57"/>
  <c r="I10" i="58"/>
  <c r="G8" i="33"/>
  <c r="O8" i="33"/>
  <c r="G13" i="33"/>
  <c r="G12" i="33"/>
  <c r="O13" i="33"/>
  <c r="O12" i="33"/>
  <c r="S8" i="33"/>
  <c r="S13" i="33"/>
  <c r="S12" i="33"/>
  <c r="W8" i="33"/>
  <c r="O3" i="33" l="1"/>
  <c r="H26" i="57"/>
  <c r="P63" i="33"/>
  <c r="O63" i="33"/>
  <c r="O51" i="33"/>
  <c r="P51" i="33" s="1"/>
  <c r="O39" i="33"/>
  <c r="P39" i="33" s="1"/>
  <c r="O27" i="33"/>
  <c r="P27" i="33" s="1"/>
  <c r="O6" i="33"/>
  <c r="O15" i="33" s="1"/>
  <c r="F19" i="58"/>
  <c r="H19" i="58"/>
  <c r="J19" i="58"/>
  <c r="L19" i="58"/>
  <c r="L14" i="57"/>
  <c r="L15" i="57"/>
  <c r="D8" i="33"/>
  <c r="D12" i="33"/>
  <c r="N19" i="58"/>
  <c r="B38" i="57" l="1"/>
  <c r="B35" i="57"/>
  <c r="B40" i="57"/>
  <c r="H14" i="57"/>
  <c r="G14" i="57" s="1"/>
  <c r="G13" i="57" s="1"/>
  <c r="M10" i="58"/>
  <c r="K10" i="58"/>
  <c r="G10" i="58"/>
  <c r="B39" i="57" l="1"/>
  <c r="W3" i="33"/>
  <c r="S3" i="33"/>
  <c r="K14" i="57"/>
  <c r="K13" i="57" s="1"/>
  <c r="K3" i="33" l="1"/>
  <c r="W63" i="33"/>
  <c r="X63" i="33" s="1"/>
  <c r="W51" i="33"/>
  <c r="W39" i="33"/>
  <c r="W27" i="33"/>
  <c r="S63" i="33"/>
  <c r="T63" i="33" s="1"/>
  <c r="S51" i="33"/>
  <c r="T51" i="33" s="1"/>
  <c r="S39" i="33"/>
  <c r="T39" i="33" s="1"/>
  <c r="S27" i="33"/>
  <c r="T27" i="33" l="1"/>
  <c r="X51" i="33"/>
  <c r="W12" i="33"/>
  <c r="X27" i="33"/>
  <c r="W13" i="33"/>
  <c r="X39" i="33"/>
  <c r="S6" i="33"/>
  <c r="J14" i="57" s="1"/>
  <c r="I14" i="57" s="1"/>
  <c r="I13" i="57" s="1"/>
  <c r="K63" i="33"/>
  <c r="L63" i="33" s="1"/>
  <c r="K51" i="33"/>
  <c r="L51" i="33" s="1"/>
  <c r="K39" i="33"/>
  <c r="K27" i="33"/>
  <c r="G63" i="33"/>
  <c r="H63" i="33" s="1"/>
  <c r="G51" i="33"/>
  <c r="H51" i="33" s="1"/>
  <c r="G39" i="33"/>
  <c r="H39" i="33" s="1"/>
  <c r="G27" i="33"/>
  <c r="E10" i="58"/>
  <c r="G3" i="33"/>
  <c r="K12" i="33" l="1"/>
  <c r="K8" i="33"/>
  <c r="L39" i="33"/>
  <c r="K13" i="33"/>
  <c r="K6" i="33" s="1"/>
  <c r="S15" i="33"/>
  <c r="W6" i="33"/>
  <c r="W15" i="33" s="1"/>
  <c r="L27" i="33"/>
  <c r="G6" i="33"/>
  <c r="H27" i="33"/>
  <c r="K15" i="33" l="1"/>
  <c r="F14" i="57"/>
  <c r="E14" i="57" s="1"/>
  <c r="E13" i="57" s="1"/>
  <c r="G15" i="33" l="1"/>
  <c r="B46" i="57" l="1"/>
  <c r="B47" i="57" s="1"/>
  <c r="H27" i="57" l="1"/>
  <c r="J27" i="57"/>
  <c r="J30" i="57" s="1"/>
  <c r="L27" i="57"/>
  <c r="L30" i="57" s="1"/>
  <c r="F27" i="57"/>
  <c r="F30" i="57" s="1"/>
  <c r="D27" i="57"/>
  <c r="D30" i="57" s="1"/>
  <c r="B42" i="57"/>
  <c r="B43" i="57" s="1"/>
  <c r="H30" i="57" l="1"/>
  <c r="L28" i="32"/>
  <c r="I26" i="32"/>
  <c r="D14" i="57" l="1"/>
  <c r="C14" i="57" l="1"/>
  <c r="C13" i="57" s="1"/>
</calcChain>
</file>

<file path=xl/sharedStrings.xml><?xml version="1.0" encoding="utf-8"?>
<sst xmlns="http://schemas.openxmlformats.org/spreadsheetml/2006/main" count="626" uniqueCount="269">
  <si>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</si>
  <si>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</si>
  <si>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</si>
  <si>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</si>
  <si>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</si>
  <si>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</si>
  <si>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</si>
  <si>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</si>
  <si>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</si>
  <si>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</si>
  <si>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</si>
  <si>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</si>
  <si>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</si>
  <si>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</si>
  <si>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</si>
  <si>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</si>
  <si>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</si>
  <si>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</si>
  <si>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</si>
  <si>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</si>
  <si>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</si>
  <si>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</si>
  <si>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</si>
  <si>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</si>
  <si>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</si>
  <si>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</si>
  <si>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</si>
  <si>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</si>
  <si>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</si>
  <si>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</si>
  <si>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</si>
  <si>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</si>
  <si>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</si>
  <si>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</si>
  <si>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</si>
  <si>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</si>
  <si>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</si>
  <si>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</si>
  <si>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</si>
  <si>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</si>
  <si>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</si>
  <si>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</si>
  <si>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</si>
  <si>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</si>
  <si>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</si>
  <si>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</si>
  <si>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</si>
  <si>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</si>
  <si>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</si>
  <si>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</si>
  <si>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</si>
  <si>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</si>
  <si>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</si>
  <si>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</si>
  <si>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</si>
  <si>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</si>
  <si>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</si>
  <si>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</si>
  <si>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</si>
  <si>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</si>
  <si>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</si>
  <si>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</si>
  <si>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</si>
  <si>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</si>
  <si>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</si>
  <si>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</si>
  <si>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</si>
  <si>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</si>
  <si>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</si>
  <si>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</si>
  <si>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</si>
  <si>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</si>
  <si>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</si>
  <si>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</si>
  <si>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</si>
  <si>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</si>
  <si>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</si>
  <si>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</si>
  <si>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</si>
  <si>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</si>
  <si>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</si>
  <si>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</si>
  <si>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</si>
  <si>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</si>
  <si>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</si>
  <si>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</si>
  <si>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</si>
  <si>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</si>
  <si>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</si>
  <si>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</si>
  <si>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</si>
  <si>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</si>
  <si>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</si>
  <si>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</si>
  <si>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</si>
  <si>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</si>
  <si>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</si>
  <si>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</si>
  <si>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</si>
  <si>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</si>
  <si>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</si>
  <si>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</si>
  <si>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</si>
  <si>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</si>
  <si>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</si>
  <si>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</si>
  <si>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</si>
  <si>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</si>
  <si>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</si>
  <si>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</si>
  <si>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SI</t>
  </si>
  <si>
    <t>N/A</t>
  </si>
  <si>
    <t>CONCEPTO</t>
  </si>
  <si>
    <t>ORIGINAL FIRMADO</t>
  </si>
  <si>
    <t>CARLOS JULIO ZUÑIGA SANCHEZ</t>
  </si>
  <si>
    <t>CIELO PEREZ SOLANO</t>
  </si>
  <si>
    <t>Presidenta Junta de Licitaciones y Contratos</t>
  </si>
  <si>
    <t>Vicerrectora Administrativa</t>
  </si>
  <si>
    <t>VERIFICACIÓN REQUISITOS TECNICOS HABILITANTES</t>
  </si>
  <si>
    <t>2.3.1.</t>
  </si>
  <si>
    <t>UNIVERSIDAD DEL CAUCA - VICERRECTORIA ADMINISTRATIVA</t>
  </si>
  <si>
    <t>HABIL</t>
  </si>
  <si>
    <t>VTE2</t>
  </si>
  <si>
    <t>PERSONAL MÍNIMO REQUERIDO</t>
  </si>
  <si>
    <t>2.4.</t>
  </si>
  <si>
    <t>PROPUESTA ECONOMICA</t>
  </si>
  <si>
    <t>Corrección Aritmetica</t>
  </si>
  <si>
    <t>VR. PROPUESTA CORREGIDA</t>
  </si>
  <si>
    <t>PUNTAJE VR. PROPUESTA</t>
  </si>
  <si>
    <t>TOTAL</t>
  </si>
  <si>
    <t>ORDEN DE ELEGIBILIDAD</t>
  </si>
  <si>
    <t>PO</t>
  </si>
  <si>
    <t>FORMULA</t>
  </si>
  <si>
    <t>MEDIA</t>
  </si>
  <si>
    <t>Of.validas</t>
  </si>
  <si>
    <t># PO</t>
  </si>
  <si>
    <t>TRM</t>
  </si>
  <si>
    <t>Decimales</t>
  </si>
  <si>
    <t xml:space="preserve">COMITÉ TECNICO ASESOR </t>
  </si>
  <si>
    <t>CALIFICACIÓN  FACTOR CALIDAD</t>
  </si>
  <si>
    <t>ÍTEM</t>
  </si>
  <si>
    <t>FACTOR CALIDAD</t>
  </si>
  <si>
    <t>MAX</t>
  </si>
  <si>
    <t>En el caso de estructura plural, el integrante que aporte el 40% de la experiencia específica o más relacionada con el criterio del VTE, deberá tener una participación mínima en la estructura plural del 40%.</t>
  </si>
  <si>
    <t>CONTRATO 3</t>
  </si>
  <si>
    <t>2.3.2</t>
  </si>
  <si>
    <t>PUNTAJE</t>
  </si>
  <si>
    <t>2.3.1</t>
  </si>
  <si>
    <t>ANNY MARIBEL MEDINA</t>
  </si>
  <si>
    <t>CARLOS JULIO ZUÑIGA</t>
  </si>
  <si>
    <t>PERSONAL TECNICO ADICIONAL (100 PUNTOS)</t>
  </si>
  <si>
    <t xml:space="preserve">PUNTAJE MAXIMO </t>
  </si>
  <si>
    <t>CONTRATO 4</t>
  </si>
  <si>
    <t xml:space="preserve">UNSPSC
</t>
  </si>
  <si>
    <t>JAVIER ROLANDO NARVAEZ</t>
  </si>
  <si>
    <t>CONSORCIO RP 2019</t>
  </si>
  <si>
    <t>G3 INGENIEROS LTDA</t>
  </si>
  <si>
    <t>CONSORCIO BYGG INTERVENTORIA</t>
  </si>
  <si>
    <t>Máximo CUATRO (4) contratos de interventoría de obras de construcción y/o adecuación y/o ampliación y/o remodelación y/o mantenimiento y/o rehabilitación y/o mejoramiento de edificaciones. La sumatoria del valor actualizado de los contratos aportados debe ser por una cuantía igual o superior al presupuesto oficial de la presente convocatoria, relacionada con el criterio de VALOR TOTAL EJECUTADO (VTE).
En ofertas presentadas por consorcios o uniones temporales, todos los integrantes deben acreditar como mínimo el 20% de la experiencia especifica en relación con el con el criterio de VALOR TOTAL EJECUTADO (VTE), en máximo cuatro (4) contratos que cumpla con los mismos requerimientos habilitantes de experiencia. Los contratos relacionados con experiencia específica para la mínima de cada proponente (20%), no necesariamente deben ser coincidentes con los que acreditan la experiencia especifica de la firma oferente.</t>
  </si>
  <si>
    <t>VALOR TOTAL EJECUTADO 
PO = $ 194.329.880</t>
  </si>
  <si>
    <t>• Profesional en salud ocupacional. Un (1) profesional en un área de salud ocupacional o tecnólogo en salud ocupacional o técnico en salud ocupacional o profesional con especialización en un área de salud ocupacional con al menos dos (2) años de experiencia general, contados a partir de expedición de la resolución que le concede licencia para prestar servicios en salud ocupacional con 100% de disponibilidad de tiempo en obra. La licencia deberá estar vigente a la fecha de cierre de la presente convocatoria. Adicionalmente deberá presentar certificado de entrenamiento o reentrenamiento de trabajo seguro en alturas nivel avanzado vigente, es decir con fecha de expedición que no supere un (1) año a la fecha de cierre de la presente convocatoria</t>
  </si>
  <si>
    <t>LICITACIÓN PÚBLICA N° 021-2019</t>
  </si>
  <si>
    <t xml:space="preserve">EXPERIENCIA ESPECIFICA ADICIONAL A LA HABILITANTE </t>
  </si>
  <si>
    <t>&gt;6</t>
  </si>
  <si>
    <t>1-3</t>
  </si>
  <si>
    <t>4-6</t>
  </si>
  <si>
    <t>500 PUNTOS</t>
  </si>
  <si>
    <t xml:space="preserve">Cumplida la mínima habilitante, se otorgará puntaje al proponente que ofrezca personal técnico adicional con su respectiva carta de compromiso </t>
  </si>
  <si>
    <t xml:space="preserve">Experiencia especifica adicional a la habilitante (números de contratos
suscritos).
</t>
  </si>
  <si>
    <t>Personal Técnico Adicional</t>
  </si>
  <si>
    <t>CONVOCATORIA PÚBLICA N° 021-2019</t>
  </si>
  <si>
    <t>NO OK</t>
  </si>
  <si>
    <t>EXPERIENCIA ESPECIFICA ADICIONAL A LA HABILITANTE (NÚMEROS DE CONTRATOS SUSCRITOS). ( MAX. 400 PUNTOS)</t>
  </si>
  <si>
    <r>
      <t xml:space="preserve">EL CONTRATO No.1
INSCRITO EN LOS CODIGOS UNSPSC (NO PRESENTA ANEXO G EXPERIENCIA ESPECIFICA)
APORTA CERTIFICACION EXPEDIDA POR ENTIDAD PUBLICA
</t>
    </r>
    <r>
      <rPr>
        <b/>
        <sz val="11"/>
        <color rgb="FFFF0000"/>
        <rFont val="Arial Narrow"/>
        <family val="2"/>
      </rPr>
      <t/>
    </r>
  </si>
  <si>
    <t>NO</t>
  </si>
  <si>
    <t>CONTRATO No. 1
APORTA ACTA DE RECIBO FINAL DEL CONSORCIADO CODENCO
NO APORTA ANEXO G PARA VERIFICAR CODIGOS UNSPSC
CONTRATO No. 2
APORTA ACTA DE RECIBO FINAL DEL CONSORCIADO CODENCO
NO APORTA ANEXO G PARA VERIFICAR CODIGOS UNSPSC
CONTRATO No. 3
APORTA ACTA DE LIQUIDACION DEL CONSORCIADO FRANCISCO ASTAIZA
NO APORTA ANEXO G PARA VERIFICAR CODIGOS UNSPSC
CONTRATO No. 4
APORTA ACTA DE LIQUIDACION DEL CONSORCIADO FRANCISCO ASTAIZA
NO APORTA ANEXO G PARA VERIFICAR CODIGOS UNSPSC
CONTRATO No. 5
APORTA ACTA RECIBO FINAL DEL CONSORCIADO FRANCISCO ASTAIZA
NO APORTA ANEXO G PARA VERIFICAR CODIGOS UNSPSC
CONTRATO No. 6
APORTA ACTA DE LIQUIDACION DEL CONSORCIADO FRANCISCO ASTAIZA
NO APORTA ANEXO G PARA VERIFICAR CODIGOS UNSPSC
CONTRATO No. 7
APORTA ACTA DE LIQUIDACION DEL CONSORCIADO CODENCO
NO APORTA ANEXO G PARA VERIFICAR CODIGOS UNSPSC</t>
  </si>
  <si>
    <t>ANEXA CERTIFICACION
UNSPSC
NO APORTA ANEXO G EXPERIENCIA ESPECIFICA PARA VERIFICAR CODIGOS UNSPSC</t>
  </si>
  <si>
    <t>UNSPSC
NO APORTA ANEXO G EXPERIENCIA ESPECIFICA PARA VERIFICAR CODIGOS UNSPSC</t>
  </si>
  <si>
    <t>LICITACION No. 021-2019</t>
  </si>
  <si>
    <t>% PARTICIPACION MINIMA</t>
  </si>
  <si>
    <t>20% VALOR TOTAL EJECUTADO (VTE)</t>
  </si>
  <si>
    <t>40% VALOR TOTAL EJECUTADO (VTE)</t>
  </si>
  <si>
    <t>INGENIERO CIVIL
FECHA EXP. M.P. 1997
CARTA DE COMPROMISO
DISPONIBILIDAD 50%
CERTIFICACION TRABAJO EN ALTURAS EXP. 09/11/2018
APORTA CERTIFICACION COMO DIRECTOR DE INTERVENTORIA EXPEDIDA POR ENTIDAD PRIVADA</t>
  </si>
  <si>
    <t>• Residente de Interventoría. Un (1) ingeniero civil o arquitecto con al menos tres (3) años de experiencia general, contados a partir de la expedición de la matricula profesional, con 100% de disponibilidad de tiempo en obra y experiencia específica como residente de interventoría o director de interventoría de obras de construcción y/o adecuación y/o ampliación y/o remodelación y/o mantenimiento y/o rehabilitación y/o mejoramiento de edificaciones no residenciales para efectos de lo anterior deberá anexar al menos una certificación expedida por entidad pública; o contratista de al menos un (1) contrato de interventoría de obras de construcción y/o adecuación y/o ampliación y/o remodelación y/o mantenimiento y/o rehabilitación y/o mejoramiento de edificaciones no residenciales celebrados con entidades públicas en este caso deberá anexar copia del acta de liquidación. Adicionalmente deberá presentar certificado de entrenamiento o reentrenamiento de trabajo seguro en alturas nivel avanzado vigente, es decir con fecha de expedición que no supere un (1) año a la fecha de cierre de la presente convocatoria</t>
  </si>
  <si>
    <t>ING. CIVIL
FECHA EXP. M.P. 2014
CARTA DE COMPROMISO
DISPONIBILIDAD 100%
CERTIFICACION TRABAJO EN ALTURAS EXP. 20/12/2018
APORTA CERTIFICACION COMO RESIDENTE DE INTERVENTORIA EXPEDIDA POR PERSONA NATURAL</t>
  </si>
  <si>
    <t xml:space="preserve">• Inspector de Interventoría. Dos (2) Inspectores de Interventoría (Topógrafo o Tecnólogo/Técnico en Obras Civiles o Construcción o Maestro de obra), con al menos tres (3) años de experiencia general, contados a partir de la expedición de la matricula profesional o expedición del certificado de aptitud ocupacional como técnico en obras civiles o en construcción y experiencia específica como inspector de interventoría de obras de construcción y/o adecuación y/o ampliación y/o remodelación y/o mantenimiento y/o rehabilitación y/o mejoramiento de edificaciones no residenciales expedida por entidad pública o entidad privada contratante (exceptuando de estas últimas, las personas naturales, consorcios y uniones temporales) para efectos de lo anterior deberá anexar al menos una certificación. Adicionalmente deberá presentar certificado de entrenamiento o reentrenamiento de trabajo seguro en alturas nivel avanzado vigente, es decir con fecha de expedición que no supere un (1) año a la fecha de cierre de la presente convocatoria
</t>
  </si>
  <si>
    <t>INSPECTOR No. 1
MAESTRO
FECHA EXP. M.P. 2008
NO APORTA VIGENCIA DE LA MATRICULA PROF.
CARTA DE COMPROMISO
DISPONIBILIDAD 100%
NO APORTA CERTIFICACION DE TRABAJO SEGURO EN ALTURAS
APORTA CERTIFICACION COMO MAESTRO DE OBRA EXPEDIDA POR CONTRATISTA DE OBRA
INSPECTOR No. 2
TOPOGRAFO
FECHA EXP. M.P. 2000
NO APORTA VIGENCIA DE LA MATRICULA PROF.
CARTA DE COMPROMISO
DISPONIBILIDAD 100%
CERTIFICACION TRABAJO EN ALTURAS EXP. 20/12/2018
APORTA CERTIFICACION COMO INSPECTOR DE INTERVENTORIA EXPEDIDA POR CONTRATISTA DE INTERVENTORIA</t>
  </si>
  <si>
    <t>• Director de Interventoría. Un (1) ingeniero civil o arquitecto con al menos cinco (5) años de experiencia general, contados a partir de la expedición de la matricula profesional, y experiencia específica como residente de interventoría o director de interventoría de obras  de construcción y/o adecuación y/o ampliación y/o remodelación y/o mantenimiento y/o rehabilitación y/o mejoramiento de edificaciones no residenciales para efectos de lo anterior deberá anexar al menos una certificación expedida por la entidad pública; o contratista de al menos un (1) contrato de interventoría de obras de construcción y/o adecuación y/o ampliación y/o remodelación y/o mantenimiento y/o rehabilitación y/o mejoramiento de edificaciones no residenciales celebrados con entidades públicas en este caso deberá anexar copia del acta de liquidación. Adicionalmente deberá presentar certificado de entrenamiento o reentrenamiento de trabajo seguro en alturas nivel avanzado vigente, es decir con fecha de expedición que no supere un (1) año a la fecha de cierre de la presente convocatoria.</t>
  </si>
  <si>
    <t>TECNOLOGO EN SALUD OCUPACIONAL
FECHA EXP. 30/03/2015
CARTA DE COMPROMISO
DISPONIBILIDAD 100%
CERTIFICACION TRABAJO EN ALTURAS EXP. 24/09/2018</t>
  </si>
  <si>
    <t>NO HABIL</t>
  </si>
  <si>
    <t>MAESTRO DE OBRA
FECHA EXP. M.P. 2011
CARTA DE COMPROMISO
DISPONIBILIDAD 100%
CERTIFICACION TRABAJO EN ALTURAS EXP. 23/04/2018
APORTA CERTIFICACION COMO INSPECTOR DE INTERVENTORIA EXPEDIDA POR CONTRATISTA DE INTERVENTORIA</t>
  </si>
  <si>
    <t>ANEXA ACTA DE RECIBO FINAL
UNSPSC
811015</t>
  </si>
  <si>
    <r>
      <t xml:space="preserve">EL CONTRATO No.1
INSCRITO EN LOS CODIGOS UNSPSC 811015
APORTA ACTA DE RECIBO FINAL
</t>
    </r>
    <r>
      <rPr>
        <b/>
        <sz val="11"/>
        <color rgb="FFFF0000"/>
        <rFont val="Arial Narrow"/>
        <family val="2"/>
      </rPr>
      <t/>
    </r>
  </si>
  <si>
    <t>CONTRATO No. 1
APORTA CERTIFICACION
CODIGO UNSPSC 811015
CONTRATO No. 2
APORTA CERTIFICACION
CODIGO UNSPSC 811015
CONTRATO No. 3
NO APORTA SOPORTES
CONTRATO No. 4
APORTA CERTIFICACION
CODIGO UNSPSC 811015
CONTRATO No. 5
APORTA ACTA DE LIQUIDACION
CODIGO UNSPSC 811015
CONTRATO No. 6
APORTA CERTIFICACION
CODIGO UNSPSC 811015
CONTRATO No. 7
APORTA CERTIFICACION
CODIGO UNSPSC 811015</t>
  </si>
  <si>
    <t>OBJETO: INTERVENTORIA INTEGRAL TECNICA, ADMINISTRATIVA, JURIDICA Y FINANCIERA PARA EL CONTRATO DE MANTENIMIENTO INTEGRAL DE BIENES MUEBLES E INMUEBLES DE LA UNIVERSIDAD DEL CAUCA PARA UN PERIODO DE 12 MESES</t>
  </si>
  <si>
    <t>CONSORCIO AC</t>
  </si>
  <si>
    <t>NO HABIL JURIDICAMENTE</t>
  </si>
  <si>
    <t>INGENIERO CIVIL
FECHA EXP. M.P. 2010
CARTA DE COMPROMISO
DISPONIBILIDAD 50%
CERTIFICACION TRABAJO EN ALTURAS EXP. 20/01/2019
APORTA DOS CERTIFICACIONES COMO DIRECTOR DE INTERVENTORIA EXPEDIDA POR ENTIDAD PRIVADA</t>
  </si>
  <si>
    <t>ING. CIVIL
FECHA EXP. M.P. 2002
CARTA DE COMPROMISO
DISPONIBILIDAD 100%
CERTIFICACION TRABAJO EN ALTURAS EXP. 20/01/2019
APORTA CERTIFICACION COMO RESIDENTE DE INTERVENTORIA EXPEDIDA POR ENTIDAD PRIVADA</t>
  </si>
  <si>
    <t>PROFESIONAL CON ESPECIALIZACIÓN EN SALUD OCUPACIONAL
FECHA EXP. 30/11/208
CARTA DE COMPROMISO
DISPONIBILIDAD 100%
CERTIFICACION TRABAJO EN ALTURAS EXP. 16/01/2019</t>
  </si>
  <si>
    <t>INSPECTOR No. 1
TECNOLOGO EN DESARROLLO GRAFICO
FECHA EXP. M.P. 2018
NO APORTA VIGENCIA DE LA MATRICULA PROF.
CARTA DE COMPROMISO
DISPONIBILIDAD 100%
CERTIFICACION TRABAJO EN ALTURAS EXP. 09/10/2018
APORTA CERTIFICACION COMO INSPECTOR DE INTERVENTORIA EXPEDIDA POR ENTIDAD PUBLICA
INSPECTOR No. 2
TECNICO EN CONSTRUCCIONES LIVIANAS
NO APORTA MATRICULA PROFESIONAL
NO APORTA VIGENCIA DE LA MATRICULA PROF.
CARTA DE COMPROMISO
DISPONIBILIDAD 100%
CERTIFICACION TRABAJO EN ALTURAS EXP. 01/03/2019
NO APORTA EXPERIENCIA ESPECIFICA</t>
  </si>
  <si>
    <t>NO APORTA INSPECTOR ADICIONAL</t>
  </si>
  <si>
    <t xml:space="preserve">EL CONTRATO No.1
INSCRITO EN EL CODIGO UNSPSC 811015
APORTA ACTA DE LIQUIDACION FINAL Y CERTIFICACIÓN
EL CONTRATO No.2
INSCRITO EN EL CODIGO UNSPSC 811015
APORTA ACTA DE LIQUIDACION FINAL
EL CONTRATO No.3
INSCRITO EN EL CODIGO UNSPSC 811015
APORTA ACTA DE CERTIFICACIÓN
</t>
  </si>
  <si>
    <t>EL CONTRATO No.1
INSCRITO EN EL CODIGO UNSPSC 811015
APORTA ACTA DE LIQUIDACION FINAL 
EL CONTRATO No.2
INSCRITO EN EL CODIGO UNSPSC 811015
APORTA ACTA DE LIQUIDACIÓN</t>
  </si>
  <si>
    <t>UNSPSC
811015</t>
  </si>
  <si>
    <t>INGENIERO CIVIL
FECHA EXP. M.P. 2009
CARTA DE COMPROMISO
DISPONIBILIDAD 50%
ACTA DE RECIBIDO Y LIQUIDACIÓN FINAL COMO INTERVENTOR EXTERNO
CERTIFICACION TRABAJO EN ALTURAS EXP. 08/05/2019</t>
  </si>
  <si>
    <t xml:space="preserve">ING. CIVIL
FECHA EXP. M.P. 2001
CARTA DE COMPROMISO
DISPONIBILIDAD 100%
ACTA DE LIQUIDACION COMO CONTRATISTA
CERTIFICACION TRABAJO EN ALTURAS EXP. 20/12/2018
APORTA DOS ACTA DE LIQUIDACION, COMO CONTRATISTA
</t>
  </si>
  <si>
    <t>PROFESIONAL EN SALUD OCUPACIONAL
PRESENTA RESOLUCIÓN INCOMPLETA
CARTA DE COMPROMISO
DISPONIBILIDAD 100%
CERTIFICACION TRABAJO EN ALTURAS EXP. 6/03/2019 (Documento sometido  a investigación)</t>
  </si>
  <si>
    <t>EL CONTRATO No.1
INSCRITO EN EL CODIGO UNSPSC 811015
APORTA CERTIFICACION ENTIDAD PUBLICA</t>
  </si>
  <si>
    <t xml:space="preserve">MAESTRO
FECHA EXP. M.P. 2001
CARTA DE COMPROMISO
DISPONIBILIDAD 100%
PRESENTA SOLO CERTIFICACION COMO INSPECTOR DE INTERVENTORIA EXPEDIDA POR ENTIDAD PRIVADA (NO ANEXA OPS O CONTRATO LABORAL, NI SOPORTES DEL CONTRATO DE INTERVENTORIA DONDE LABORO) 
PRESENTA CERTIFICACION COORDINADOR TRABAJO EN ALTURAS 18/07/2019
</t>
  </si>
  <si>
    <t>MAESTRO
FECHA EXP. M.P. 2008
CARTA DE COMPROMISO
DISPONIBILIDAD 100%
PRESENTA ACEPTACIÓN DE OFERTA COMO CONTRATISTA
NO PRESENTA CERTIFICACION TRABAJO EN ALTURAS 
TECNOLOGO EN CONSTRUCCIÓN
FECHA EXP. M.P. 2009
CARTA DE COMPROMISO
DISPONIBILIDAD 100%
PRESENTA CERTIFICACION  COMO MAESTRO DE OBRA EXPEDIDA POR ENTIDAD PRIVADA
 CERTIFICACION TRABAJO EN ALTURAS EXP 8/10/2018</t>
  </si>
  <si>
    <t>INGENIER0 CIVIL
FECHA EXP. M.P. 1997
CARTA DE COMPROMISO
DISPONIBILIDAD 50%
ACTA DE RECIBIDO Y LIQUIDACIÓN FINAL COMO CONTRATISTA
CERTIFICACION TRABAJO EN ALTURAS EXP. 31/10/2018</t>
  </si>
  <si>
    <t>ARQUITECTA
FECHA EXP. M.P. 2000
CARTA DE COMPROMISO
DISPONIBILIDAD 100%
CERTIFICACION RESIDENTE DE INTERVENTORIA
CERTIFICACION TRABAJO EN ALTURAS EXP. 2/07/2019</t>
  </si>
  <si>
    <t>MAESTRO
FECHA EXP. M.P. 2000
CARTA DE COMPROMISO
DISPONIBILIDAD 100%
CERTIFICACION INSPECTOR DE INTERVENTORIA
CERTIFICACION TRABAJO EN ALTURAS EXP. 2/07/2019
TECNICO PROFESIONAL EN CONSTRUCCIÓN
FECHA EXP. M.P. 2000
CARTA DE COMPROMISO
DISPONIBILIDAD 100%
CERTIFICACION INSPECTOR DE INTERVENTORIA ENTIDAD PRIVADA
CERTIFICACION TRABAJO EN ALTURAS EXP. 25/02/2019</t>
  </si>
  <si>
    <t>PROFESIONAL EN SALUD OCUPACIONAL
FECHA EXP. 12/02/2010
CARTA DE COMPROMISO
DISPONIBILIDAD 100%
CERTIFICACION TRABAJO EN ALTURAS EXP. 2/07/2019</t>
  </si>
  <si>
    <t xml:space="preserve">EL CONTRATO No.1
INSCRITO EN EL CODIGO UNSPSC 811015
APORTA ACTA DE LIQUIDACION ENTIDAD PUBLICA DEL CONSORCIADO GUSTAVO ADOLFO ACOSTA
EL CONTRATO No.2
INSCRITO EN EL CODIGO UNSPSC 811015
APORTA ACTA DE LIQUIDACIÓN ENTIDAD PUBLICA DEL CONSORCIADO ALEX ALBERTO CALVACHE
EL CONTRATO No.3
INSCRITO EN EL CODIGO UNSPSC 811015
APORTA CERTIFICACION ENTIDAD PRIVADA DEL CONSORCIADO ALEX ALBERTO CALVACHE
EL CONTRATO No.4
INSCRITO EN EL CODIGO UNSPSC 811015
APORTA ACTA DE LIQUIDACION ENTIDAD PUBLICA DEL CONSORCIADO GUSTAVO ADOLFO ACOSTA
EL CONTRATO No.5
INSCRITO EN EL CODIGO UNSPSC 811015
APORTA ACTA CERTIFICACIÓN ENTIDAD PUBLICA DEL CONSORCIADO ALEX ALBERTO CALVACHE
EL CONTRATO No.6
INSCRITO EN EL CODIGO UNSPSC 811015
APORTA CERTIFICACIÓN  ENTIDAD PUBLICA DEL CONSORCIADO ALEX ALBERTO CALVACHE
EL CONTRATO No.7
INSCRITO EN EL CODIGO UNSPSC 811015
APORTA CERTIFICACION ENTIDAD PUBLICA DEL CONSORCIADO ALEX ALBERTO CALVACHE
</t>
  </si>
  <si>
    <t xml:space="preserve">TECNOLOGO EN CONSTRUCCIÓN
FECHA EXP. M.P. 2009
CARTA DE COMPROMISO
DISPONIBILIDAD 100%
PRESENTA CERTIFICACION INSPECTOR INTERVENTORIA ENTIDAD PRIVADA , CONTRATO LABORAL Y ACTA DE LIQUIDACIÓN
PRESENTA CERTIFICACION TRABAJO EN ALTURAS 9/10/2018
</t>
  </si>
  <si>
    <t>Contratista Vicerrectoria Administrativa</t>
  </si>
  <si>
    <t>ANNY MARIBEL MEDINA SANDOVAL</t>
  </si>
  <si>
    <t>Contratista - Vicerrectoria Administrativa</t>
  </si>
  <si>
    <t xml:space="preserve">COMITÉ FINANCIERO ASESOR </t>
  </si>
  <si>
    <t xml:space="preserve">VERIFICACIÓN REQUISITOS FINANCIEROS - PROPONENTES </t>
  </si>
  <si>
    <t xml:space="preserve">OBJETO: INTERVENTORIA INTEGRAL TECNICA, ADMINISTRATIVA, JURIDICA Y FINANCIERA PARA EL CONTRATO DE MANTENIMIENTO INTEGRAL </t>
  </si>
  <si>
    <t>DE BIENES MUEBLES E INMUEBLES DE LA UNIVERSIDAD DEL CAUCA PARA UN PERIODO DE 12 MESES</t>
  </si>
  <si>
    <t xml:space="preserve">NARVAEZ BENAVIDES JAVIER ROLANDO </t>
  </si>
  <si>
    <t>CARLOS GUSTAVO GOMEZ ROMERO - G3 INGENIEROS LTDA</t>
  </si>
  <si>
    <t>2.2</t>
  </si>
  <si>
    <t>REQUISITOS DE CAPACIDAD FINANCIERA</t>
  </si>
  <si>
    <t>ÍNDICE DE LIQUIDEZ &gt;= 1,2</t>
  </si>
  <si>
    <t>NINGUNA</t>
  </si>
  <si>
    <t>NIVEL DE ENDEUDAMIENTO &lt;= 0,60</t>
  </si>
  <si>
    <t>CAPITAL DE TRABAJO: = &gt; AL 100% DEL PRESUPUESTO DE $ 194.329.880</t>
  </si>
  <si>
    <t>JOSE REYMIR OJEDA OJEDA</t>
  </si>
  <si>
    <t>Profesional Universitario</t>
  </si>
  <si>
    <t xml:space="preserve">INFORME DE EVALUACIÓN INICIAL DE OFERTAS </t>
  </si>
  <si>
    <t xml:space="preserve">VERIFICACIÓN REQUISITOS HABILITANTES - PROPONENTES </t>
  </si>
  <si>
    <t>Popayán, 11 de julio de 2019</t>
  </si>
  <si>
    <t>PRESUPUESTO OFICIAL: $194.329.880</t>
  </si>
  <si>
    <t>OBJETO: INTERVENTORIA INTEGRAL TECNICA, ADMINISTRATIVA, JURIDICA Y FINANCIERA PARA
EL CONTRATO DE MANTENIMIENTO INTEGRAL DE BIENES MUEBLES E INMUEBLES DE
LA UNIVERSIDAD DEL CAUCA PARA UN PERIODO DE 12 MESES</t>
  </si>
  <si>
    <t>JAVIER ROLANDO NAVAREZ</t>
  </si>
  <si>
    <t>G3 INGENIEROS LTDA.</t>
  </si>
  <si>
    <t>OBSERVACION</t>
  </si>
  <si>
    <t>REQUISITOS DE CAPACIDAD JURIDICA</t>
  </si>
  <si>
    <t>CARTA DE PRESENTACIÓN</t>
  </si>
  <si>
    <t>GARANTÍA DE SERIEDAD DE LA PROPUESTA</t>
  </si>
  <si>
    <t>EXISTENCIA Y CAPACIDAD LEGAL</t>
  </si>
  <si>
    <t>MODIFICA LA CONFOMACIÓN DEL CONSORCIO EN CUANTO A SUS INTEGRANTES</t>
  </si>
  <si>
    <t>El representante legal, quien avala la oferta no presenta el certificado de vigencia de la matrícula profesional</t>
  </si>
  <si>
    <t xml:space="preserve">REGISTRO UNICO DE PROPONENTES </t>
  </si>
  <si>
    <t>EL DOCUMENTO NO CUMPLE CON LA FECHA DE EXPEDICIÓN, ES DECIR DENTRO 30 DÍAS ANTERIORES A LA FECHA DE CIERRE</t>
  </si>
  <si>
    <t>EL DOCUMENTO NO SE ENCUENTRA LEGIBLE Y NO ES POSIBLE VERIFICAR LA FECHA DE EXPEDICIÓN.</t>
  </si>
  <si>
    <t>RUT</t>
  </si>
  <si>
    <t>PAGO DE APORTES DE SEGURIDAD SOCIAL Y APORTES PARAFISCALES</t>
  </si>
  <si>
    <t>NO ESPECIFICA EL PERIODO CORRESPONDIENTE A 6 MESES</t>
  </si>
  <si>
    <t>COMPROMISO DE TRANSPARENCIA</t>
  </si>
  <si>
    <t xml:space="preserve">PAZ Y SALVO UNIVERSITARIO </t>
  </si>
  <si>
    <t>No aporta el requisito</t>
  </si>
  <si>
    <t>NO APORTA EL REQUISITO</t>
  </si>
  <si>
    <t>CERTIFICADO DE ANTECEDENTES FISCALES</t>
  </si>
  <si>
    <t xml:space="preserve">CERTIFICADO DE ANTECEDENTES DISCIPLINARIOS </t>
  </si>
  <si>
    <t>CERTIFICADO DE ANTECEDENTES  JUDICIALES</t>
  </si>
  <si>
    <t>REGISTRO NACIONAL DE MEDIDAS CORRECTIVAS</t>
  </si>
  <si>
    <t xml:space="preserve">DEBE SUBSANAR </t>
  </si>
  <si>
    <t>CONFORME A LO PREVISTO EN EL LITERAL F DEL NUMERAL 1,22, LA OFERTA SE RECHAZA.</t>
  </si>
  <si>
    <t>LADY CRISTINA PAZ BURBANO</t>
  </si>
  <si>
    <t>PRESIDENTA, JUNTA DE LICITACIONES Y CONTRATOS</t>
  </si>
  <si>
    <t>PROFESIONAL UNIVERSITARIO, OFICINA ASESORA JURIDICA</t>
  </si>
  <si>
    <t>PROYECTÓ: ADRIANA M. PUSCUZ BRAVO</t>
  </si>
  <si>
    <t>UN (1) INSPECTOR DE OBRA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</si>
</sst>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0_-;\-* #,##0_-;_-* &quot;-&quot;_-;_-@_-"/>
    <numFmt numFmtId="164" formatCode="_-&quot;$&quot;* #,##0_-;\-&quot;$&quot;* #,##0_-;_-&quot;$&quot;* &quot;-&quot;_-;_-@_-"/>
    <numFmt numFmtId="165" formatCode="_-&quot;$&quot;* #,##0.00_-;\-&quot;$&quot;* #,##0.00_-;_-&quot;$&quot;* &quot;-&quot;??_-;_-@_-"/>
    <numFmt numFmtId="166" formatCode="&quot;$&quot;\ #,##0_);[Red]\(&quot;$&quot;\ #,##0\)"/>
    <numFmt numFmtId="167" formatCode="_-* #,##0.00\ _€_-;\-* #,##0.00\ _€_-;_-* &quot;-&quot;??\ _€_-;_-@_-"/>
    <numFmt numFmtId="168" formatCode="_ * #,##0_ ;_ * \-#,##0_ ;_ * &quot;-&quot;??_ ;_ @_ "/>
    <numFmt numFmtId="169" formatCode="_ &quot;$&quot;\ * #,##0_ ;_ &quot;$&quot;\ * \-#,##0_ ;_ &quot;$&quot;\ * &quot;-&quot;_ ;_ @_ "/>
    <numFmt numFmtId="170" formatCode="&quot;$&quot;\ #,##0"/>
    <numFmt numFmtId="171" formatCode="_ &quot;$&quot;\ * #,##0.00_ ;_ &quot;$&quot;\ * \-#,##0.00_ ;_ &quot;$&quot;\ * &quot;-&quot;??_ ;_ @_ "/>
    <numFmt numFmtId="172" formatCode="&quot;$&quot;\ #,##0.00"/>
    <numFmt numFmtId="173" formatCode="_ * #,##0.00_ ;_ * \-#,##0.00_ ;_ * &quot;-&quot;??_ ;_ @_ "/>
    <numFmt numFmtId="174" formatCode="_-* #,##0\ _€_-;\-* #,##0\ _€_-;_-* &quot;-&quot;??\ _€_-;_-@_-"/>
    <numFmt numFmtId="175" formatCode="_-* #,##0_-;\-* #,##0_-;_-* &quot;-&quot;??_-;_-@_-"/>
    <numFmt numFmtId="176" formatCode="0.000"/>
    <numFmt numFmtId="177" formatCode="_(* #,##0.00_);_(* \(#,##0.00\);_(* &quot;-&quot;??_);_(@_)"/>
  </numFmts>
  <fonts count="47"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sz val="10"/>
      <name val="Arial"/>
      <family val="2"/>
    </font>
    <font>
      <b/>
      <sz val="10"/>
      <color rgb="FFFF0000"/>
      <name val="Arial Narrow"/>
      <family val="2"/>
    </font>
    <font>
      <b/>
      <sz val="11"/>
      <color rgb="FFFF0000"/>
      <name val="Arial Narrow"/>
      <family val="2"/>
    </font>
    <font>
      <b/>
      <sz val="14"/>
      <name val="Arial Narrow"/>
      <family val="2"/>
    </font>
    <font>
      <sz val="14"/>
      <name val="Arial Narrow"/>
      <family val="2"/>
    </font>
    <font>
      <b/>
      <sz val="14"/>
      <color rgb="FFFF0000"/>
      <name val="Arial Narrow"/>
      <family val="2"/>
    </font>
    <font>
      <b/>
      <sz val="10"/>
      <name val="Arial Black"/>
      <family val="2"/>
    </font>
    <font>
      <b/>
      <sz val="12"/>
      <name val="Arial Black"/>
      <family val="2"/>
    </font>
    <font>
      <b/>
      <sz val="11"/>
      <name val="Arial Black"/>
      <family val="2"/>
    </font>
    <font>
      <sz val="10"/>
      <name val="Arial"/>
      <family val="2"/>
    </font>
    <font>
      <b/>
      <sz val="14"/>
      <color rgb="FF0070C0"/>
      <name val="Arial Narrow"/>
      <family val="2"/>
    </font>
    <font>
      <sz val="16"/>
      <color rgb="FF333333"/>
      <name val="Segoe UI"/>
      <family val="2"/>
    </font>
    <font>
      <b/>
      <sz val="7"/>
      <name val="Arial Narrow"/>
      <family val="2"/>
    </font>
    <font>
      <b/>
      <sz val="12"/>
      <color theme="1"/>
      <name val="Calibri"/>
      <family val="2"/>
      <scheme val="minor"/>
    </font>
    <font>
      <b/>
      <sz val="12"/>
      <color rgb="FF002060"/>
      <name val="Arial Narrow"/>
      <family val="2"/>
    </font>
    <font>
      <sz val="10"/>
      <color rgb="FFFF0000"/>
      <name val="Arial Narrow"/>
      <family val="2"/>
    </font>
    <font>
      <b/>
      <sz val="14"/>
      <name val="Arial"/>
      <family val="2"/>
    </font>
    <font>
      <b/>
      <sz val="22"/>
      <name val="Arial"/>
      <family val="2"/>
    </font>
    <font>
      <b/>
      <sz val="20"/>
      <name val="Arial"/>
      <family val="2"/>
    </font>
    <font>
      <b/>
      <sz val="24"/>
      <name val="Arial Narrow"/>
      <family val="2"/>
    </font>
    <font>
      <b/>
      <sz val="24"/>
      <color rgb="FF002060"/>
      <name val="Arial Narrow"/>
      <family val="2"/>
    </font>
    <font>
      <sz val="24"/>
      <name val="Arial Narrow"/>
      <family val="2"/>
    </font>
    <font>
      <b/>
      <sz val="24"/>
      <color theme="1"/>
      <name val="Arial Narrow"/>
      <family val="2"/>
    </font>
    <font>
      <sz val="20"/>
      <name val="Arial Narrow"/>
      <family val="2"/>
    </font>
  </fonts>
  <fills count="1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39997558519241921"/>
        <bgColor indexed="64"/>
      </patternFill>
    </fill>
  </fills>
  <borders count="2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120">
    <xf numFmtId="0" fontId="0" fillId="0" borderId="0"/>
    <xf numFmtId="167" fontId="1"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1"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3" fontId="2" fillId="0" borderId="0" applyFont="0" applyFill="0" applyBorder="0" applyAlignment="0" applyProtection="0"/>
    <xf numFmtId="0" fontId="22" fillId="0" borderId="0"/>
    <xf numFmtId="0" fontId="2" fillId="0" borderId="0"/>
    <xf numFmtId="0" fontId="23" fillId="0" borderId="0"/>
    <xf numFmtId="41" fontId="1" fillId="0" borderId="0" applyFont="0" applyFill="0" applyBorder="0" applyAlignment="0" applyProtection="0"/>
    <xf numFmtId="0" fontId="32" fillId="0" borderId="0"/>
    <xf numFmtId="177" fontId="2" fillId="0" borderId="0" applyFont="0" applyFill="0" applyBorder="0" applyAlignment="0" applyProtection="0"/>
  </cellStyleXfs>
  <cellXfs count="327">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164"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4"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6"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70" fontId="8" fillId="0" borderId="1" xfId="0" applyNumberFormat="1" applyFont="1" applyFill="1" applyBorder="1" applyAlignment="1">
      <alignment vertical="center"/>
    </xf>
    <xf numFmtId="170"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70"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70"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70"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70"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70"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70"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70"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70"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6"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168" fontId="0" fillId="0" borderId="0" xfId="1" applyNumberFormat="1" applyFont="1" applyBorder="1" applyAlignment="1">
      <alignment horizontal="center"/>
    </xf>
    <xf numFmtId="168" fontId="16" fillId="0" borderId="0" xfId="1" applyNumberFormat="1" applyFont="1" applyFill="1" applyBorder="1" applyAlignment="1">
      <alignment horizontal="center"/>
    </xf>
    <xf numFmtId="168" fontId="2" fillId="0" borderId="0" xfId="1" applyNumberFormat="1" applyFont="1" applyBorder="1" applyAlignment="1">
      <alignment horizontal="center" vertical="center" wrapText="1"/>
    </xf>
    <xf numFmtId="168"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4" fontId="0" fillId="0" borderId="1" xfId="1" applyNumberFormat="1" applyFont="1" applyBorder="1"/>
    <xf numFmtId="3" fontId="0" fillId="0" borderId="18" xfId="0" applyNumberFormat="1" applyBorder="1"/>
    <xf numFmtId="9" fontId="15" fillId="0" borderId="16" xfId="97" applyFont="1" applyFill="1" applyBorder="1"/>
    <xf numFmtId="0" fontId="18" fillId="0" borderId="21" xfId="112" applyFont="1" applyFill="1" applyBorder="1" applyAlignment="1">
      <alignment horizontal="center" vertical="center"/>
    </xf>
    <xf numFmtId="0" fontId="18" fillId="0" borderId="21" xfId="112" applyFont="1" applyFill="1" applyBorder="1" applyAlignment="1">
      <alignment horizontal="center" vertical="center" wrapText="1"/>
    </xf>
    <xf numFmtId="172" fontId="18" fillId="0" borderId="21" xfId="112" applyNumberFormat="1" applyFont="1" applyFill="1" applyBorder="1" applyAlignment="1">
      <alignment horizontal="center" vertical="center" wrapText="1"/>
    </xf>
    <xf numFmtId="0" fontId="19" fillId="0" borderId="19" xfId="112" applyFont="1" applyFill="1" applyBorder="1" applyAlignment="1">
      <alignment horizontal="center" vertical="center"/>
    </xf>
    <xf numFmtId="0" fontId="6" fillId="0" borderId="0" xfId="112" applyFont="1" applyFill="1" applyBorder="1" applyAlignment="1">
      <alignment vertical="center" wrapText="1"/>
    </xf>
    <xf numFmtId="0" fontId="19" fillId="0" borderId="21" xfId="112" applyFont="1" applyFill="1" applyBorder="1" applyAlignment="1">
      <alignment horizontal="center" vertical="center"/>
    </xf>
    <xf numFmtId="0" fontId="19" fillId="0" borderId="21" xfId="112" applyFont="1" applyFill="1" applyBorder="1" applyAlignment="1">
      <alignment horizontal="center" vertical="center" wrapText="1"/>
    </xf>
    <xf numFmtId="0" fontId="19" fillId="5" borderId="21" xfId="112" applyFont="1" applyFill="1" applyBorder="1" applyAlignment="1">
      <alignment horizontal="justify" vertical="center"/>
    </xf>
    <xf numFmtId="0" fontId="19" fillId="5" borderId="21" xfId="112" applyFont="1" applyFill="1" applyBorder="1" applyAlignment="1">
      <alignment horizontal="center" vertical="center" wrapText="1"/>
    </xf>
    <xf numFmtId="0" fontId="16" fillId="6" borderId="21" xfId="112" applyFont="1" applyFill="1" applyBorder="1" applyAlignment="1">
      <alignment horizontal="justify" vertical="center" wrapText="1"/>
    </xf>
    <xf numFmtId="0" fontId="16" fillId="6" borderId="21" xfId="112" applyFont="1" applyFill="1" applyBorder="1" applyAlignment="1">
      <alignment horizontal="left" vertical="center" wrapText="1"/>
    </xf>
    <xf numFmtId="169" fontId="18" fillId="0" borderId="21" xfId="113" applyNumberFormat="1" applyFont="1" applyFill="1" applyBorder="1" applyAlignment="1">
      <alignment horizontal="center" vertical="center" wrapText="1"/>
    </xf>
    <xf numFmtId="0" fontId="16" fillId="6" borderId="21" xfId="0" applyFont="1" applyFill="1" applyBorder="1" applyAlignment="1">
      <alignment horizontal="justify" vertical="center" wrapText="1"/>
    </xf>
    <xf numFmtId="0" fontId="18" fillId="0" borderId="21" xfId="0" applyFont="1" applyFill="1" applyBorder="1" applyAlignment="1">
      <alignment horizontal="center" vertical="center"/>
    </xf>
    <xf numFmtId="0" fontId="19" fillId="5" borderId="21" xfId="112" applyFont="1" applyFill="1" applyBorder="1" applyAlignment="1">
      <alignment horizontal="left" vertical="center"/>
    </xf>
    <xf numFmtId="0" fontId="24" fillId="5" borderId="21" xfId="112" applyFont="1" applyFill="1" applyBorder="1" applyAlignment="1">
      <alignment horizontal="center" vertical="justify"/>
    </xf>
    <xf numFmtId="0" fontId="20" fillId="0" borderId="17" xfId="112" applyFont="1" applyFill="1" applyBorder="1" applyAlignment="1">
      <alignment horizontal="center" vertical="center"/>
    </xf>
    <xf numFmtId="0" fontId="17" fillId="6" borderId="21" xfId="112" applyFont="1" applyFill="1" applyBorder="1" applyAlignment="1">
      <alignment horizontal="left" vertical="center" wrapText="1"/>
    </xf>
    <xf numFmtId="0" fontId="16" fillId="0" borderId="0" xfId="112" applyFont="1" applyFill="1" applyAlignment="1">
      <alignment horizontal="center" vertical="center"/>
    </xf>
    <xf numFmtId="0" fontId="18" fillId="0" borderId="0" xfId="112" applyFont="1" applyFill="1" applyAlignment="1">
      <alignment horizontal="right" vertical="justify"/>
    </xf>
    <xf numFmtId="172" fontId="18" fillId="0" borderId="0" xfId="112" applyNumberFormat="1" applyFont="1" applyFill="1" applyAlignment="1">
      <alignment horizontal="center" vertical="center"/>
    </xf>
    <xf numFmtId="172" fontId="18" fillId="0" borderId="0" xfId="112" applyNumberFormat="1" applyFont="1" applyFill="1" applyAlignment="1">
      <alignment horizontal="justify" vertical="justify"/>
    </xf>
    <xf numFmtId="176" fontId="16" fillId="0" borderId="0" xfId="112" applyNumberFormat="1" applyFont="1" applyFill="1" applyAlignment="1">
      <alignment horizontal="center" vertical="center"/>
    </xf>
    <xf numFmtId="176" fontId="18" fillId="0" borderId="0" xfId="112" applyNumberFormat="1" applyFont="1" applyFill="1" applyAlignment="1">
      <alignment horizontal="center" vertical="center"/>
    </xf>
    <xf numFmtId="0" fontId="26" fillId="0" borderId="0" xfId="112" applyFont="1" applyFill="1" applyAlignment="1">
      <alignment horizontal="center" vertical="center"/>
    </xf>
    <xf numFmtId="1" fontId="26" fillId="0" borderId="0" xfId="112" applyNumberFormat="1" applyFont="1" applyFill="1" applyAlignment="1">
      <alignment horizontal="center" vertical="center"/>
    </xf>
    <xf numFmtId="176" fontId="16" fillId="0" borderId="0" xfId="112" applyNumberFormat="1" applyFont="1" applyFill="1" applyAlignment="1">
      <alignment horizontal="justify" vertical="justify"/>
    </xf>
    <xf numFmtId="0" fontId="16" fillId="0" borderId="0" xfId="112" applyFont="1" applyFill="1" applyAlignment="1">
      <alignment horizontal="justify" vertical="justify"/>
    </xf>
    <xf numFmtId="0" fontId="16" fillId="0" borderId="0" xfId="112" applyFont="1" applyFill="1" applyAlignment="1">
      <alignment vertical="center"/>
    </xf>
    <xf numFmtId="172" fontId="16" fillId="0" borderId="0" xfId="112" applyNumberFormat="1" applyFont="1" applyFill="1" applyAlignment="1">
      <alignment horizontal="justify" vertical="justify"/>
    </xf>
    <xf numFmtId="172" fontId="18" fillId="0" borderId="21" xfId="112" applyNumberFormat="1" applyFont="1" applyFill="1" applyBorder="1" applyAlignment="1">
      <alignment horizontal="center" vertical="justify"/>
    </xf>
    <xf numFmtId="0" fontId="26" fillId="0" borderId="21" xfId="112" applyFont="1" applyFill="1" applyBorder="1" applyAlignment="1">
      <alignment horizontal="center" vertical="center"/>
    </xf>
    <xf numFmtId="172" fontId="27" fillId="0" borderId="21" xfId="112" applyNumberFormat="1" applyFont="1" applyFill="1" applyBorder="1" applyAlignment="1">
      <alignment horizontal="center" vertical="center"/>
    </xf>
    <xf numFmtId="0" fontId="18" fillId="0" borderId="21" xfId="112" applyFont="1" applyFill="1" applyBorder="1" applyAlignment="1">
      <alignment vertical="center"/>
    </xf>
    <xf numFmtId="0" fontId="27" fillId="0" borderId="21" xfId="112" applyNumberFormat="1" applyFont="1" applyFill="1" applyBorder="1" applyAlignment="1">
      <alignment horizontal="center" vertical="center"/>
    </xf>
    <xf numFmtId="0" fontId="18" fillId="0" borderId="21" xfId="112" applyFont="1" applyFill="1" applyBorder="1" applyAlignment="1">
      <alignment horizontal="left" vertical="center"/>
    </xf>
    <xf numFmtId="0" fontId="27" fillId="0" borderId="21" xfId="112" applyFont="1" applyFill="1" applyBorder="1" applyAlignment="1">
      <alignment horizontal="center" vertical="center"/>
    </xf>
    <xf numFmtId="0" fontId="16" fillId="0" borderId="0" xfId="112" applyFont="1" applyFill="1" applyAlignment="1">
      <alignment horizontal="left" vertical="center"/>
    </xf>
    <xf numFmtId="0" fontId="27" fillId="0" borderId="0" xfId="112" applyFont="1" applyFill="1" applyAlignment="1">
      <alignment horizontal="justify" vertical="justify"/>
    </xf>
    <xf numFmtId="2" fontId="28" fillId="0" borderId="21" xfId="112" applyNumberFormat="1" applyFont="1" applyFill="1" applyBorder="1" applyAlignment="1">
      <alignment horizontal="center" vertical="center"/>
    </xf>
    <xf numFmtId="2" fontId="26" fillId="0" borderId="21" xfId="112" applyNumberFormat="1" applyFont="1" applyFill="1" applyBorder="1" applyAlignment="1">
      <alignment horizontal="center" vertical="center"/>
    </xf>
    <xf numFmtId="0" fontId="29" fillId="0" borderId="0" xfId="112" applyFont="1" applyFill="1" applyAlignment="1">
      <alignment vertical="center"/>
    </xf>
    <xf numFmtId="0" fontId="30" fillId="0" borderId="0" xfId="112" applyFont="1" applyFill="1" applyAlignment="1">
      <alignment vertical="justify"/>
    </xf>
    <xf numFmtId="0" fontId="2" fillId="0" borderId="0" xfId="112"/>
    <xf numFmtId="0" fontId="30" fillId="0" borderId="0" xfId="112" applyFont="1" applyFill="1" applyAlignment="1">
      <alignment vertical="center"/>
    </xf>
    <xf numFmtId="0" fontId="2" fillId="0" borderId="0" xfId="112" applyAlignment="1">
      <alignment vertical="center"/>
    </xf>
    <xf numFmtId="0" fontId="18" fillId="0" borderId="0" xfId="112" applyFont="1" applyFill="1" applyAlignment="1">
      <alignment vertical="justify"/>
    </xf>
    <xf numFmtId="0" fontId="31" fillId="0" borderId="0" xfId="112" applyFont="1" applyFill="1" applyAlignment="1">
      <alignment vertical="center"/>
    </xf>
    <xf numFmtId="0" fontId="31" fillId="0" borderId="0" xfId="112" applyFont="1" applyFill="1" applyAlignment="1">
      <alignment vertical="justify"/>
    </xf>
    <xf numFmtId="0" fontId="20" fillId="0" borderId="0" xfId="112" applyFont="1" applyFill="1" applyBorder="1" applyAlignment="1">
      <alignment vertical="center" wrapText="1"/>
    </xf>
    <xf numFmtId="0" fontId="19" fillId="0" borderId="10" xfId="112" applyFont="1" applyFill="1" applyBorder="1" applyAlignment="1">
      <alignment vertical="center"/>
    </xf>
    <xf numFmtId="0" fontId="19" fillId="0" borderId="10" xfId="112" applyFont="1" applyFill="1" applyBorder="1" applyAlignment="1">
      <alignment vertical="justify"/>
    </xf>
    <xf numFmtId="0" fontId="19" fillId="0" borderId="0" xfId="112" applyFont="1" applyFill="1" applyBorder="1" applyAlignment="1">
      <alignment vertical="justify"/>
    </xf>
    <xf numFmtId="0" fontId="2" fillId="0" borderId="0" xfId="112" applyBorder="1"/>
    <xf numFmtId="0" fontId="17" fillId="0" borderId="21" xfId="112" applyFont="1" applyFill="1" applyBorder="1" applyAlignment="1">
      <alignment horizontal="center" vertical="center"/>
    </xf>
    <xf numFmtId="0" fontId="17" fillId="0" borderId="21" xfId="112" applyFont="1" applyFill="1" applyBorder="1" applyAlignment="1">
      <alignment horizontal="justify" vertical="justify"/>
    </xf>
    <xf numFmtId="0" fontId="17" fillId="4" borderId="0" xfId="112" applyFont="1" applyFill="1" applyBorder="1" applyAlignment="1">
      <alignment horizontal="center" vertical="justify"/>
    </xf>
    <xf numFmtId="0" fontId="2" fillId="4" borderId="0" xfId="112" applyFill="1" applyBorder="1" applyAlignment="1">
      <alignment horizontal="center" vertical="center" wrapText="1"/>
    </xf>
    <xf numFmtId="0" fontId="19" fillId="0" borderId="0" xfId="112" applyFont="1" applyFill="1" applyBorder="1" applyAlignment="1">
      <alignment horizontal="center" vertical="center" wrapText="1"/>
    </xf>
    <xf numFmtId="0" fontId="19" fillId="0" borderId="20" xfId="112" applyFont="1" applyFill="1" applyBorder="1" applyAlignment="1">
      <alignment vertical="center"/>
    </xf>
    <xf numFmtId="0" fontId="19" fillId="0" borderId="0" xfId="112" applyFont="1" applyFill="1" applyBorder="1" applyAlignment="1">
      <alignment horizontal="center" vertical="center"/>
    </xf>
    <xf numFmtId="0" fontId="18" fillId="0" borderId="0" xfId="112" applyFont="1" applyFill="1" applyBorder="1" applyAlignment="1">
      <alignment horizontal="left" vertical="center"/>
    </xf>
    <xf numFmtId="0" fontId="16" fillId="0" borderId="0" xfId="112" applyFont="1" applyFill="1" applyAlignment="1">
      <alignment horizontal="justify" vertical="center"/>
    </xf>
    <xf numFmtId="0" fontId="16" fillId="0" borderId="0" xfId="112" applyFont="1"/>
    <xf numFmtId="0" fontId="20" fillId="0" borderId="0" xfId="112" applyFont="1" applyFill="1" applyBorder="1" applyAlignment="1">
      <alignment vertical="center" wrapText="1"/>
    </xf>
    <xf numFmtId="0" fontId="20" fillId="0" borderId="0" xfId="112" applyFont="1" applyFill="1" applyBorder="1" applyAlignment="1">
      <alignment vertical="center" wrapText="1"/>
    </xf>
    <xf numFmtId="172" fontId="33" fillId="0" borderId="21" xfId="112" applyNumberFormat="1" applyFont="1" applyFill="1" applyBorder="1" applyAlignment="1">
      <alignment horizontal="center" vertical="justify"/>
    </xf>
    <xf numFmtId="0" fontId="20" fillId="0" borderId="19" xfId="112" applyFont="1" applyFill="1" applyBorder="1" applyAlignment="1">
      <alignment horizontal="center" vertical="center"/>
    </xf>
    <xf numFmtId="0" fontId="19" fillId="0" borderId="21" xfId="112" applyFont="1" applyFill="1" applyBorder="1" applyAlignment="1">
      <alignment horizontal="center" vertical="center"/>
    </xf>
    <xf numFmtId="0" fontId="20" fillId="0" borderId="0" xfId="112" applyFont="1" applyFill="1" applyBorder="1" applyAlignment="1">
      <alignment vertical="center" wrapText="1"/>
    </xf>
    <xf numFmtId="0" fontId="20" fillId="0" borderId="19" xfId="112" applyFont="1" applyFill="1" applyBorder="1" applyAlignment="1">
      <alignment vertical="center"/>
    </xf>
    <xf numFmtId="0" fontId="20" fillId="0" borderId="17" xfId="112" applyFont="1" applyFill="1" applyBorder="1" applyAlignment="1">
      <alignment vertical="center"/>
    </xf>
    <xf numFmtId="0" fontId="20" fillId="0" borderId="11" xfId="112" applyFont="1" applyFill="1" applyBorder="1" applyAlignment="1">
      <alignment vertical="center"/>
    </xf>
    <xf numFmtId="0" fontId="34" fillId="0" borderId="0" xfId="0" applyFont="1"/>
    <xf numFmtId="0" fontId="26" fillId="2" borderId="18" xfId="112" applyFont="1" applyFill="1" applyBorder="1" applyAlignment="1">
      <alignment horizontal="center" vertical="center"/>
    </xf>
    <xf numFmtId="172" fontId="26" fillId="0" borderId="21" xfId="112" applyNumberFormat="1" applyFont="1" applyFill="1" applyBorder="1" applyAlignment="1">
      <alignment horizontal="center" vertical="justify"/>
    </xf>
    <xf numFmtId="0" fontId="6" fillId="0" borderId="0" xfId="112" applyFont="1" applyFill="1" applyBorder="1" applyAlignment="1">
      <alignment vertical="center" wrapText="1"/>
    </xf>
    <xf numFmtId="0" fontId="20" fillId="0" borderId="0" xfId="112" applyFont="1" applyFill="1" applyBorder="1" applyAlignment="1">
      <alignment vertical="center" wrapText="1"/>
    </xf>
    <xf numFmtId="0" fontId="20" fillId="0" borderId="0" xfId="112" applyFont="1" applyFill="1" applyBorder="1" applyAlignment="1">
      <alignment vertical="center" wrapText="1"/>
    </xf>
    <xf numFmtId="0" fontId="19" fillId="0" borderId="22" xfId="112" applyFont="1" applyFill="1" applyBorder="1" applyAlignment="1">
      <alignment horizontal="center" vertical="center"/>
    </xf>
    <xf numFmtId="0" fontId="17" fillId="0" borderId="22" xfId="112" applyFont="1" applyFill="1" applyBorder="1" applyAlignment="1">
      <alignment horizontal="justify" vertical="justify"/>
    </xf>
    <xf numFmtId="0" fontId="19" fillId="0" borderId="23" xfId="112" applyFont="1" applyFill="1" applyBorder="1" applyAlignment="1">
      <alignment vertical="justify"/>
    </xf>
    <xf numFmtId="0" fontId="19" fillId="3" borderId="22" xfId="112" applyFont="1" applyFill="1" applyBorder="1" applyAlignment="1">
      <alignment horizontal="center" vertical="center"/>
    </xf>
    <xf numFmtId="0" fontId="19" fillId="3" borderId="25" xfId="112" applyFont="1" applyFill="1" applyBorder="1" applyAlignment="1">
      <alignment horizontal="center" vertical="center"/>
    </xf>
    <xf numFmtId="0" fontId="19" fillId="0" borderId="22" xfId="112" applyFont="1" applyFill="1" applyBorder="1" applyAlignment="1">
      <alignment horizontal="center" vertical="center" wrapText="1"/>
    </xf>
    <xf numFmtId="0" fontId="19" fillId="0" borderId="22" xfId="112" applyFont="1" applyFill="1" applyBorder="1" applyAlignment="1">
      <alignment vertical="justify"/>
    </xf>
    <xf numFmtId="0" fontId="17" fillId="0" borderId="18" xfId="112" applyFont="1" applyFill="1" applyBorder="1" applyAlignment="1">
      <alignment horizontal="justify" vertical="justify"/>
    </xf>
    <xf numFmtId="0" fontId="19" fillId="0" borderId="20" xfId="112" applyFont="1" applyFill="1" applyBorder="1" applyAlignment="1">
      <alignment vertical="justify"/>
    </xf>
    <xf numFmtId="0" fontId="19" fillId="3" borderId="3" xfId="112" applyFont="1" applyFill="1" applyBorder="1" applyAlignment="1">
      <alignment horizontal="center" vertical="center"/>
    </xf>
    <xf numFmtId="0" fontId="17" fillId="0" borderId="18" xfId="112" applyFont="1" applyFill="1" applyBorder="1" applyAlignment="1">
      <alignment horizontal="center" vertical="center" wrapText="1"/>
    </xf>
    <xf numFmtId="0" fontId="17" fillId="0" borderId="22" xfId="112" applyFont="1" applyFill="1" applyBorder="1" applyAlignment="1">
      <alignment horizontal="center" vertical="center" wrapText="1"/>
    </xf>
    <xf numFmtId="0" fontId="17" fillId="0" borderId="18" xfId="112" applyFont="1" applyFill="1" applyBorder="1" applyAlignment="1">
      <alignment horizontal="left" vertical="center" wrapText="1"/>
    </xf>
    <xf numFmtId="0" fontId="6" fillId="0" borderId="0" xfId="112" applyFont="1" applyFill="1" applyBorder="1" applyAlignment="1">
      <alignment vertical="center" wrapText="1"/>
    </xf>
    <xf numFmtId="0" fontId="16" fillId="6" borderId="21" xfId="112" applyFont="1" applyFill="1" applyBorder="1" applyAlignment="1">
      <alignment horizontal="justify" vertical="top" wrapText="1"/>
    </xf>
    <xf numFmtId="49" fontId="17" fillId="0" borderId="14" xfId="112" applyNumberFormat="1" applyFont="1" applyFill="1" applyBorder="1" applyAlignment="1">
      <alignment horizontal="center" vertical="center" wrapText="1"/>
    </xf>
    <xf numFmtId="0" fontId="18" fillId="0" borderId="0" xfId="112" applyFont="1" applyFill="1" applyAlignment="1">
      <alignment horizontal="right" vertical="justify" wrapText="1"/>
    </xf>
    <xf numFmtId="0" fontId="6" fillId="0" borderId="0" xfId="112" applyFont="1" applyFill="1" applyBorder="1" applyAlignment="1">
      <alignment vertical="center" wrapText="1"/>
    </xf>
    <xf numFmtId="0" fontId="19" fillId="0" borderId="17" xfId="112" applyFont="1" applyFill="1" applyBorder="1" applyAlignment="1">
      <alignment horizontal="center" vertical="center"/>
    </xf>
    <xf numFmtId="0" fontId="17" fillId="4" borderId="21" xfId="112" applyFont="1" applyFill="1" applyBorder="1" applyAlignment="1">
      <alignment horizontal="center" vertical="justify"/>
    </xf>
    <xf numFmtId="0" fontId="19" fillId="4" borderId="21" xfId="112" applyFont="1" applyFill="1" applyBorder="1" applyAlignment="1">
      <alignment horizontal="center" vertical="center" wrapText="1"/>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6" fillId="0" borderId="0" xfId="112" applyFont="1" applyFill="1" applyBorder="1" applyAlignment="1">
      <alignment vertical="center" wrapText="1"/>
    </xf>
    <xf numFmtId="0" fontId="19" fillId="0" borderId="19"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20" fillId="0" borderId="19" xfId="112" applyFont="1" applyFill="1" applyBorder="1" applyAlignment="1">
      <alignment horizontal="center" vertical="center"/>
    </xf>
    <xf numFmtId="0" fontId="20" fillId="0" borderId="17" xfId="112" applyFont="1" applyFill="1" applyBorder="1" applyAlignment="1">
      <alignment horizontal="center" vertical="center"/>
    </xf>
    <xf numFmtId="0" fontId="20" fillId="0" borderId="11" xfId="112" applyFont="1" applyFill="1" applyBorder="1" applyAlignment="1">
      <alignment horizontal="center" vertical="center"/>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21"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xf>
    <xf numFmtId="9" fontId="0" fillId="0" borderId="18" xfId="97" applyFont="1" applyBorder="1" applyAlignment="1">
      <alignment horizontal="right" vertical="center"/>
    </xf>
    <xf numFmtId="175" fontId="0" fillId="0" borderId="18" xfId="1" applyNumberFormat="1" applyFont="1" applyBorder="1" applyAlignment="1">
      <alignment vertical="center"/>
    </xf>
    <xf numFmtId="0" fontId="17" fillId="4" borderId="18" xfId="112" applyFont="1" applyFill="1" applyBorder="1" applyAlignment="1">
      <alignment horizontal="center" vertical="justify"/>
    </xf>
    <xf numFmtId="0" fontId="19" fillId="4" borderId="22" xfId="112" applyFont="1" applyFill="1" applyBorder="1" applyAlignment="1">
      <alignment horizontal="center" vertical="center" wrapText="1"/>
    </xf>
    <xf numFmtId="0" fontId="20" fillId="0" borderId="0" xfId="112" applyFont="1" applyFill="1" applyBorder="1" applyAlignment="1">
      <alignment vertical="center" wrapText="1"/>
    </xf>
    <xf numFmtId="0" fontId="19" fillId="0" borderId="24" xfId="112" applyFont="1" applyFill="1" applyBorder="1" applyAlignment="1">
      <alignment horizontal="center" vertical="center"/>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xf numFmtId="0" fontId="19" fillId="0" borderId="22" xfId="112" applyFont="1" applyFill="1" applyBorder="1" applyAlignment="1">
      <alignment vertical="center" wrapText="1"/>
    </xf>
    <xf numFmtId="0" fontId="0" fillId="0" borderId="22" xfId="0" applyBorder="1" applyAlignment="1">
      <alignment horizontal="center" vertical="center" wrapText="1"/>
    </xf>
    <xf numFmtId="0" fontId="19" fillId="0" borderId="19" xfId="112" applyFont="1" applyFill="1" applyBorder="1" applyAlignment="1">
      <alignment horizontal="left" vertical="center" wrapText="1"/>
    </xf>
    <xf numFmtId="0" fontId="19" fillId="0" borderId="17" xfId="112" applyFont="1" applyFill="1" applyBorder="1" applyAlignment="1">
      <alignment horizontal="left" vertical="center" wrapText="1"/>
    </xf>
    <xf numFmtId="0" fontId="19" fillId="0" borderId="11" xfId="112" applyFont="1" applyFill="1" applyBorder="1" applyAlignment="1">
      <alignment horizontal="left" vertical="center" wrapText="1"/>
    </xf>
    <xf numFmtId="0" fontId="17" fillId="0" borderId="19" xfId="112" applyFont="1" applyFill="1" applyBorder="1" applyAlignment="1">
      <alignment vertical="center" wrapText="1"/>
    </xf>
    <xf numFmtId="0" fontId="0" fillId="0" borderId="22" xfId="0" applyFont="1" applyBorder="1" applyAlignment="1">
      <alignment vertical="center" wrapText="1"/>
    </xf>
    <xf numFmtId="0" fontId="19" fillId="8" borderId="22" xfId="112" applyFont="1" applyFill="1" applyBorder="1" applyAlignment="1">
      <alignment horizontal="center" vertical="center" wrapText="1"/>
    </xf>
    <xf numFmtId="0" fontId="19" fillId="8" borderId="25" xfId="112" applyFont="1" applyFill="1" applyBorder="1" applyAlignment="1">
      <alignment horizontal="left" vertical="center"/>
    </xf>
    <xf numFmtId="0" fontId="19" fillId="8" borderId="3" xfId="112" applyFont="1" applyFill="1" applyBorder="1" applyAlignment="1">
      <alignment horizontal="left" vertical="center"/>
    </xf>
    <xf numFmtId="0" fontId="19" fillId="8" borderId="22" xfId="112" applyFont="1" applyFill="1" applyBorder="1" applyAlignment="1">
      <alignment horizontal="left" vertical="center"/>
    </xf>
    <xf numFmtId="0" fontId="19" fillId="8" borderId="22" xfId="112" applyFont="1" applyFill="1" applyBorder="1" applyAlignment="1">
      <alignment horizontal="left" vertical="center" wrapText="1"/>
    </xf>
    <xf numFmtId="0" fontId="19" fillId="8" borderId="0" xfId="112" applyFont="1" applyFill="1" applyBorder="1" applyAlignment="1">
      <alignment horizontal="center" vertical="center" wrapText="1"/>
    </xf>
    <xf numFmtId="0" fontId="2" fillId="8" borderId="0" xfId="112" applyFill="1"/>
    <xf numFmtId="0" fontId="0" fillId="8" borderId="22" xfId="0" applyFont="1" applyFill="1" applyBorder="1" applyAlignment="1">
      <alignment vertical="center" wrapText="1"/>
    </xf>
    <xf numFmtId="0" fontId="35" fillId="0" borderId="22" xfId="112" applyFont="1" applyFill="1" applyBorder="1" applyAlignment="1">
      <alignment horizontal="center" vertical="center" wrapText="1"/>
    </xf>
    <xf numFmtId="0" fontId="2" fillId="0" borderId="25" xfId="0" applyFont="1" applyBorder="1"/>
    <xf numFmtId="0" fontId="18" fillId="0" borderId="22" xfId="112" applyFont="1" applyFill="1" applyBorder="1" applyAlignment="1">
      <alignment horizontal="center" vertical="center" wrapText="1"/>
    </xf>
    <xf numFmtId="9" fontId="0" fillId="0" borderId="22" xfId="111" applyFont="1" applyBorder="1"/>
    <xf numFmtId="0" fontId="12" fillId="0" borderId="0" xfId="112" applyFont="1" applyFill="1" applyAlignment="1">
      <alignment vertical="center"/>
    </xf>
    <xf numFmtId="0" fontId="36" fillId="0" borderId="0" xfId="112" applyFont="1"/>
    <xf numFmtId="0" fontId="2" fillId="0" borderId="0" xfId="112" applyFont="1" applyFill="1" applyAlignment="1">
      <alignment horizontal="justify" vertical="center"/>
    </xf>
    <xf numFmtId="0" fontId="17" fillId="0" borderId="22" xfId="112" applyFont="1" applyFill="1" applyBorder="1" applyAlignment="1">
      <alignment horizontal="center" vertical="center"/>
    </xf>
    <xf numFmtId="0" fontId="17" fillId="0" borderId="22" xfId="112" applyFont="1" applyFill="1" applyBorder="1" applyAlignment="1">
      <alignment horizontal="justify" vertical="center"/>
    </xf>
    <xf numFmtId="0" fontId="18" fillId="0" borderId="22" xfId="112" applyFont="1" applyFill="1" applyBorder="1" applyAlignment="1">
      <alignment horizontal="center" vertical="center"/>
    </xf>
    <xf numFmtId="0" fontId="17" fillId="0" borderId="24" xfId="112" applyFont="1" applyFill="1" applyBorder="1" applyAlignment="1">
      <alignment horizontal="center" vertical="center"/>
    </xf>
    <xf numFmtId="0" fontId="19" fillId="0" borderId="15" xfId="112" applyFont="1" applyFill="1" applyBorder="1" applyAlignment="1">
      <alignment horizontal="center" vertical="center"/>
    </xf>
    <xf numFmtId="0" fontId="37" fillId="0" borderId="22" xfId="112" applyFont="1" applyFill="1" applyBorder="1" applyAlignment="1">
      <alignment horizontal="center" vertical="center" wrapText="1"/>
    </xf>
    <xf numFmtId="0" fontId="19" fillId="0" borderId="12" xfId="112" applyFont="1" applyFill="1" applyBorder="1" applyAlignment="1">
      <alignment horizontal="center" vertical="center"/>
    </xf>
    <xf numFmtId="0" fontId="19" fillId="8" borderId="25" xfId="112" applyFont="1" applyFill="1" applyBorder="1" applyAlignment="1">
      <alignment horizontal="left" vertical="center"/>
    </xf>
    <xf numFmtId="0" fontId="19" fillId="8" borderId="23" xfId="112" applyFont="1" applyFill="1" applyBorder="1" applyAlignment="1">
      <alignment horizontal="left" vertical="center"/>
    </xf>
    <xf numFmtId="0" fontId="19" fillId="0" borderId="17" xfId="112" applyFont="1" applyFill="1" applyBorder="1" applyAlignment="1">
      <alignment vertical="center"/>
    </xf>
    <xf numFmtId="169" fontId="19" fillId="0" borderId="22" xfId="119" applyNumberFormat="1" applyFont="1" applyFill="1" applyBorder="1" applyAlignment="1">
      <alignment horizontal="center" vertical="center" wrapText="1"/>
    </xf>
    <xf numFmtId="0" fontId="19" fillId="0" borderId="26" xfId="112" applyFont="1" applyFill="1" applyBorder="1" applyAlignment="1">
      <alignment horizontal="center" vertical="center"/>
    </xf>
    <xf numFmtId="0" fontId="17" fillId="0" borderId="27" xfId="112" applyFont="1" applyBorder="1" applyAlignment="1">
      <alignment horizontal="justify" vertical="center"/>
    </xf>
    <xf numFmtId="0" fontId="18" fillId="0" borderId="0" xfId="112" applyFont="1" applyFill="1" applyBorder="1" applyAlignment="1">
      <alignment horizontal="center" vertical="center"/>
    </xf>
    <xf numFmtId="0" fontId="17" fillId="0" borderId="0" xfId="112" applyFont="1" applyFill="1" applyAlignment="1">
      <alignment horizontal="justify" vertical="center"/>
    </xf>
    <xf numFmtId="0" fontId="38" fillId="0" borderId="0" xfId="112" applyFont="1" applyFill="1" applyAlignment="1">
      <alignment horizontal="left" vertical="center"/>
    </xf>
    <xf numFmtId="0" fontId="39" fillId="0" borderId="0" xfId="112" applyFont="1" applyAlignment="1">
      <alignment vertical="center"/>
    </xf>
    <xf numFmtId="0" fontId="40" fillId="0" borderId="0" xfId="112" applyFont="1" applyAlignment="1">
      <alignment horizontal="center" vertical="center"/>
    </xf>
    <xf numFmtId="0" fontId="17" fillId="0" borderId="0" xfId="112" applyFont="1" applyAlignment="1">
      <alignment vertical="center"/>
    </xf>
    <xf numFmtId="0" fontId="40" fillId="0" borderId="10" xfId="112" applyFont="1" applyBorder="1" applyAlignment="1">
      <alignment horizontal="center" vertical="center"/>
    </xf>
    <xf numFmtId="0" fontId="40" fillId="0" borderId="22" xfId="112" applyFont="1" applyBorder="1" applyAlignment="1">
      <alignment horizontal="left" vertical="center"/>
    </xf>
    <xf numFmtId="0" fontId="40" fillId="0" borderId="10" xfId="112" applyFont="1" applyBorder="1" applyAlignment="1">
      <alignment horizontal="left" vertical="center"/>
    </xf>
    <xf numFmtId="0" fontId="41" fillId="0" borderId="10" xfId="112" applyFont="1" applyBorder="1" applyAlignment="1">
      <alignment horizontal="center" vertical="center"/>
    </xf>
    <xf numFmtId="0" fontId="40" fillId="0" borderId="25" xfId="112" applyFont="1" applyBorder="1" applyAlignment="1">
      <alignment horizontal="center" vertical="center" wrapText="1"/>
    </xf>
    <xf numFmtId="0" fontId="40" fillId="0" borderId="23" xfId="112" applyFont="1" applyBorder="1" applyAlignment="1">
      <alignment horizontal="center" vertical="center" wrapText="1"/>
    </xf>
    <xf numFmtId="0" fontId="40" fillId="0" borderId="24" xfId="112" applyFont="1" applyBorder="1" applyAlignment="1">
      <alignment horizontal="center" vertical="center"/>
    </xf>
    <xf numFmtId="0" fontId="40" fillId="0" borderId="22" xfId="112" applyFont="1" applyBorder="1" applyAlignment="1">
      <alignment horizontal="center" vertical="center"/>
    </xf>
    <xf numFmtId="0" fontId="17" fillId="0" borderId="0" xfId="112" applyFont="1"/>
    <xf numFmtId="0" fontId="40" fillId="0" borderId="17" xfId="112" applyFont="1" applyBorder="1" applyAlignment="1">
      <alignment horizontal="center" vertical="center"/>
    </xf>
    <xf numFmtId="0" fontId="40" fillId="0" borderId="11" xfId="112" applyFont="1" applyBorder="1" applyAlignment="1">
      <alignment horizontal="center" vertical="center"/>
    </xf>
    <xf numFmtId="0" fontId="40" fillId="0" borderId="22" xfId="112" applyFont="1" applyBorder="1" applyAlignment="1">
      <alignment horizontal="center" vertical="center" wrapText="1"/>
    </xf>
    <xf numFmtId="0" fontId="40" fillId="0" borderId="25" xfId="112" applyFont="1" applyBorder="1" applyAlignment="1">
      <alignment horizontal="center" vertical="center"/>
    </xf>
    <xf numFmtId="0" fontId="40" fillId="0" borderId="2" xfId="112" applyFont="1" applyBorder="1" applyAlignment="1">
      <alignment horizontal="center" vertical="center"/>
    </xf>
    <xf numFmtId="0" fontId="40" fillId="0" borderId="2" xfId="112" applyFont="1" applyBorder="1" applyAlignment="1">
      <alignment horizontal="center" vertical="center" wrapText="1"/>
    </xf>
    <xf numFmtId="0" fontId="40" fillId="0" borderId="22" xfId="112" applyFont="1" applyBorder="1" applyAlignment="1">
      <alignment horizontal="center" vertical="center"/>
    </xf>
    <xf numFmtId="0" fontId="40" fillId="0" borderId="22" xfId="112" applyFont="1" applyBorder="1" applyAlignment="1">
      <alignment horizontal="center" vertical="center" wrapText="1"/>
    </xf>
    <xf numFmtId="0" fontId="42" fillId="0" borderId="24" xfId="112" applyFont="1" applyBorder="1" applyAlignment="1">
      <alignment horizontal="center" vertical="center"/>
    </xf>
    <xf numFmtId="0" fontId="43" fillId="8" borderId="25" xfId="112" applyFont="1" applyFill="1" applyBorder="1" applyAlignment="1">
      <alignment horizontal="center" vertical="center" wrapText="1"/>
    </xf>
    <xf numFmtId="0" fontId="43" fillId="8" borderId="23" xfId="112" applyFont="1" applyFill="1" applyBorder="1" applyAlignment="1">
      <alignment horizontal="center" vertical="center" wrapText="1"/>
    </xf>
    <xf numFmtId="0" fontId="42" fillId="0" borderId="22" xfId="112" applyFont="1" applyBorder="1" applyAlignment="1">
      <alignment horizontal="center" vertical="center"/>
    </xf>
    <xf numFmtId="0" fontId="44" fillId="6" borderId="22" xfId="112" applyFont="1" applyFill="1" applyBorder="1" applyAlignment="1">
      <alignment vertical="center"/>
    </xf>
    <xf numFmtId="0" fontId="42" fillId="9" borderId="22" xfId="112" applyFont="1" applyFill="1" applyBorder="1" applyAlignment="1">
      <alignment horizontal="center" vertical="center"/>
    </xf>
    <xf numFmtId="0" fontId="42" fillId="9" borderId="22" xfId="112" applyFont="1" applyFill="1" applyBorder="1" applyAlignment="1">
      <alignment vertical="center"/>
    </xf>
    <xf numFmtId="0" fontId="44" fillId="9" borderId="22" xfId="112" applyFont="1" applyFill="1" applyBorder="1" applyAlignment="1">
      <alignment vertical="center" wrapText="1"/>
    </xf>
    <xf numFmtId="0" fontId="42" fillId="0" borderId="11" xfId="112" applyFont="1" applyBorder="1" applyAlignment="1">
      <alignment horizontal="center" vertical="center"/>
    </xf>
    <xf numFmtId="0" fontId="44" fillId="9" borderId="22" xfId="112" applyFont="1" applyFill="1" applyBorder="1" applyAlignment="1">
      <alignment vertical="center"/>
    </xf>
    <xf numFmtId="0" fontId="42" fillId="7" borderId="22" xfId="112" applyFont="1" applyFill="1" applyBorder="1" applyAlignment="1">
      <alignment horizontal="center" vertical="center"/>
    </xf>
    <xf numFmtId="0" fontId="42" fillId="9" borderId="22" xfId="112" applyFont="1" applyFill="1" applyBorder="1" applyAlignment="1">
      <alignment vertical="center" wrapText="1"/>
    </xf>
    <xf numFmtId="0" fontId="44" fillId="6" borderId="22" xfId="112" applyFont="1" applyFill="1" applyBorder="1" applyAlignment="1">
      <alignment vertical="center" wrapText="1"/>
    </xf>
    <xf numFmtId="0" fontId="42" fillId="9" borderId="22" xfId="112" applyFont="1" applyFill="1" applyBorder="1" applyAlignment="1">
      <alignment horizontal="center" vertical="center" wrapText="1"/>
    </xf>
    <xf numFmtId="0" fontId="45" fillId="0" borderId="22" xfId="112" applyFont="1" applyFill="1" applyBorder="1" applyAlignment="1">
      <alignment horizontal="center" vertical="center"/>
    </xf>
    <xf numFmtId="0" fontId="46" fillId="9" borderId="22" xfId="112" applyFont="1" applyFill="1" applyBorder="1" applyAlignment="1">
      <alignment vertical="center" wrapText="1"/>
    </xf>
    <xf numFmtId="0" fontId="42" fillId="0" borderId="22" xfId="112" applyFont="1" applyFill="1" applyBorder="1" applyAlignment="1">
      <alignment vertical="center"/>
    </xf>
    <xf numFmtId="0" fontId="42" fillId="0" borderId="22" xfId="112" applyFont="1" applyBorder="1" applyAlignment="1">
      <alignment horizontal="center" vertical="center"/>
    </xf>
    <xf numFmtId="0" fontId="42" fillId="10" borderId="22" xfId="112" applyFont="1" applyFill="1" applyBorder="1" applyAlignment="1">
      <alignment horizontal="center" vertical="center"/>
    </xf>
    <xf numFmtId="0" fontId="42" fillId="10" borderId="22" xfId="112" applyFont="1" applyFill="1" applyBorder="1" applyAlignment="1">
      <alignment horizontal="center" vertical="center" wrapText="1"/>
    </xf>
    <xf numFmtId="0" fontId="18" fillId="0" borderId="0" xfId="112" applyFont="1" applyAlignment="1">
      <alignment horizontal="left" vertical="center"/>
    </xf>
    <xf numFmtId="0" fontId="44" fillId="0" borderId="0" xfId="112" applyFont="1" applyAlignment="1">
      <alignment horizontal="center" vertical="center"/>
    </xf>
    <xf numFmtId="0" fontId="44" fillId="0" borderId="0" xfId="112" applyFont="1" applyAlignment="1">
      <alignment horizontal="justify" vertical="justify"/>
    </xf>
    <xf numFmtId="0" fontId="42" fillId="0" borderId="0" xfId="112" applyFont="1" applyAlignment="1">
      <alignment horizontal="justify" vertical="justify"/>
    </xf>
    <xf numFmtId="0" fontId="42" fillId="0" borderId="0" xfId="112" applyFont="1" applyAlignment="1">
      <alignment horizontal="left" vertical="top"/>
    </xf>
    <xf numFmtId="0" fontId="17" fillId="0" borderId="0" xfId="112" applyFont="1" applyAlignment="1">
      <alignment horizontal="justify" vertical="justify"/>
    </xf>
    <xf numFmtId="0" fontId="42" fillId="0" borderId="0" xfId="112" applyFont="1"/>
    <xf numFmtId="0" fontId="44" fillId="0" borderId="0" xfId="112" applyFont="1"/>
    <xf numFmtId="0" fontId="44" fillId="0" borderId="0" xfId="112" applyFont="1" applyAlignment="1">
      <alignment horizontal="left" vertical="top"/>
    </xf>
    <xf numFmtId="0" fontId="6" fillId="0" borderId="0" xfId="112" applyFont="1" applyAlignment="1">
      <alignment vertical="center"/>
    </xf>
    <xf numFmtId="0" fontId="42" fillId="0" borderId="0" xfId="112" applyFont="1" applyAlignment="1">
      <alignment horizontal="left"/>
    </xf>
    <xf numFmtId="0" fontId="17" fillId="0" borderId="0" xfId="112" applyFont="1" applyAlignment="1">
      <alignment horizontal="center" vertical="center"/>
    </xf>
    <xf numFmtId="0" fontId="18" fillId="0" borderId="0" xfId="112" applyFont="1" applyAlignment="1">
      <alignment horizontal="left" vertical="top"/>
    </xf>
    <xf numFmtId="0" fontId="19" fillId="0" borderId="14" xfId="112" applyFont="1" applyFill="1" applyBorder="1" applyAlignment="1">
      <alignment horizontal="center" vertical="center"/>
    </xf>
    <xf numFmtId="0" fontId="19" fillId="0" borderId="13" xfId="112" applyFont="1" applyFill="1" applyBorder="1" applyAlignment="1">
      <alignment horizontal="center" vertical="center"/>
    </xf>
  </cellXfs>
  <cellStyles count="120">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illares 2 2" xfId="119"/>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Normal 6" xfId="118"/>
    <cellStyle name="Porcentaje" xfId="97" builtinId="5"/>
    <cellStyle name="Porcentaje 3" xfId="111"/>
    <cellStyle name="Porcentual 2" xfId="107"/>
  </cellStyles>
  <dxfs count="18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01%20VICERRECTORIA\02%20RESIDENCIAS%20UNIVERSITARIAS\DEFINITIVO_RESIDENCIA_UNIVERSITARIAS\28%20EVALUACION%20FINAL%20TECNICA%20-%20FINANCIERA%20-%20JURIDICA%20LP%20No.%2028-2017%20formul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2:L48"/>
  <sheetViews>
    <sheetView tabSelected="1" view="pageBreakPreview" topLeftCell="B16" zoomScale="50" zoomScaleNormal="80" zoomScaleSheetLayoutView="50" zoomScalePageLayoutView="70" workbookViewId="0">
      <selection activeCell="H22" sqref="H22"/>
    </sheetView>
  </sheetViews>
  <sheetFormatPr baseColWidth="10" defaultColWidth="11.42578125" defaultRowHeight="12.75" x14ac:dyDescent="0.2"/>
  <cols>
    <col min="1" max="1" width="11.42578125" style="323" customWidth="1"/>
    <col min="2" max="2" width="103.42578125" style="317" customWidth="1"/>
    <col min="3" max="3" width="26.5703125" style="317" customWidth="1"/>
    <col min="4" max="4" width="60.28515625" style="317" customWidth="1"/>
    <col min="5" max="5" width="29" style="317" customWidth="1"/>
    <col min="6" max="6" width="63.140625" style="317" customWidth="1"/>
    <col min="7" max="7" width="26" style="317" customWidth="1"/>
    <col min="8" max="8" width="54.28515625" style="317" customWidth="1"/>
    <col min="9" max="9" width="30.5703125" style="317" customWidth="1"/>
    <col min="10" max="10" width="52.85546875" style="317" customWidth="1"/>
    <col min="11" max="11" width="24.28515625" style="317" customWidth="1"/>
    <col min="12" max="12" width="55.28515625" style="317" customWidth="1"/>
    <col min="13" max="16384" width="11.42578125" style="283"/>
  </cols>
  <sheetData>
    <row r="2" spans="1:12" s="274" customFormat="1" ht="22.5" customHeight="1" x14ac:dyDescent="0.25">
      <c r="A2" s="272"/>
      <c r="B2" s="273" t="s">
        <v>103</v>
      </c>
      <c r="C2" s="273"/>
      <c r="D2" s="273"/>
      <c r="E2" s="273"/>
      <c r="F2" s="273"/>
      <c r="G2" s="273"/>
      <c r="H2" s="273"/>
      <c r="I2" s="273"/>
      <c r="J2" s="273"/>
      <c r="K2" s="273"/>
      <c r="L2" s="273"/>
    </row>
    <row r="3" spans="1:12" s="274" customFormat="1" ht="24" customHeight="1" x14ac:dyDescent="0.25">
      <c r="A3" s="272"/>
      <c r="B3" s="273" t="s">
        <v>234</v>
      </c>
      <c r="C3" s="273"/>
      <c r="D3" s="273"/>
      <c r="E3" s="273"/>
      <c r="F3" s="273"/>
      <c r="G3" s="273"/>
      <c r="H3" s="273"/>
      <c r="I3" s="273"/>
      <c r="J3" s="273"/>
      <c r="K3" s="273"/>
      <c r="L3" s="273"/>
    </row>
    <row r="4" spans="1:12" s="274" customFormat="1" ht="27" customHeight="1" x14ac:dyDescent="0.25">
      <c r="A4" s="272"/>
      <c r="B4" s="273" t="s">
        <v>170</v>
      </c>
      <c r="C4" s="273"/>
      <c r="D4" s="273"/>
      <c r="E4" s="273"/>
      <c r="F4" s="273"/>
      <c r="G4" s="273"/>
      <c r="H4" s="273"/>
      <c r="I4" s="273"/>
      <c r="J4" s="273"/>
      <c r="K4" s="273"/>
      <c r="L4" s="273"/>
    </row>
    <row r="5" spans="1:12" s="274" customFormat="1" ht="32.1" customHeight="1" x14ac:dyDescent="0.25">
      <c r="A5" s="272"/>
      <c r="B5" s="275" t="s">
        <v>235</v>
      </c>
      <c r="C5" s="275"/>
      <c r="D5" s="275"/>
      <c r="E5" s="275"/>
      <c r="F5" s="275"/>
      <c r="G5" s="275"/>
      <c r="H5" s="275"/>
      <c r="I5" s="275"/>
      <c r="J5" s="275"/>
      <c r="K5" s="275"/>
      <c r="L5" s="275"/>
    </row>
    <row r="6" spans="1:12" s="274" customFormat="1" ht="32.1" customHeight="1" x14ac:dyDescent="0.25">
      <c r="A6" s="272"/>
      <c r="B6" s="276" t="s">
        <v>236</v>
      </c>
      <c r="C6" s="277"/>
      <c r="D6" s="277"/>
      <c r="E6" s="277"/>
      <c r="F6" s="277"/>
      <c r="G6" s="277"/>
      <c r="H6" s="277"/>
      <c r="I6" s="277"/>
      <c r="J6" s="277"/>
      <c r="K6" s="278"/>
      <c r="L6" s="278"/>
    </row>
    <row r="7" spans="1:12" s="274" customFormat="1" ht="32.1" customHeight="1" x14ac:dyDescent="0.25">
      <c r="A7" s="272"/>
      <c r="B7" s="276" t="s">
        <v>237</v>
      </c>
      <c r="C7" s="277"/>
      <c r="D7" s="277"/>
      <c r="E7" s="277"/>
      <c r="F7" s="277"/>
      <c r="G7" s="277"/>
      <c r="H7" s="277"/>
      <c r="I7" s="277"/>
      <c r="J7" s="277"/>
      <c r="K7" s="278"/>
      <c r="L7" s="278"/>
    </row>
    <row r="8" spans="1:12" s="274" customFormat="1" ht="98.25" customHeight="1" x14ac:dyDescent="0.25">
      <c r="A8" s="272"/>
      <c r="B8" s="279" t="s">
        <v>238</v>
      </c>
      <c r="C8" s="280"/>
      <c r="D8" s="280"/>
      <c r="E8" s="280"/>
      <c r="F8" s="280"/>
      <c r="G8" s="280"/>
      <c r="H8" s="280"/>
      <c r="I8" s="280"/>
      <c r="J8" s="280"/>
      <c r="K8" s="280"/>
      <c r="L8" s="280"/>
    </row>
    <row r="9" spans="1:12" ht="30" customHeight="1" x14ac:dyDescent="0.2">
      <c r="A9" s="281" t="s">
        <v>0</v>
      </c>
      <c r="B9" s="281" t="s">
        <v>105</v>
      </c>
      <c r="C9" s="282">
        <v>1</v>
      </c>
      <c r="D9" s="282"/>
      <c r="E9" s="282">
        <v>2</v>
      </c>
      <c r="F9" s="282"/>
      <c r="G9" s="282">
        <v>3</v>
      </c>
      <c r="H9" s="282"/>
      <c r="I9" s="282">
        <v>4</v>
      </c>
      <c r="J9" s="282"/>
      <c r="K9" s="282">
        <v>5</v>
      </c>
      <c r="L9" s="282"/>
    </row>
    <row r="10" spans="1:12" ht="68.25" customHeight="1" x14ac:dyDescent="0.2">
      <c r="A10" s="284"/>
      <c r="B10" s="285"/>
      <c r="C10" s="286" t="s">
        <v>239</v>
      </c>
      <c r="D10" s="286"/>
      <c r="E10" s="287" t="s">
        <v>155</v>
      </c>
      <c r="F10" s="288"/>
      <c r="G10" s="287" t="s">
        <v>195</v>
      </c>
      <c r="H10" s="288"/>
      <c r="I10" s="287" t="s">
        <v>240</v>
      </c>
      <c r="J10" s="288"/>
      <c r="K10" s="279" t="s">
        <v>157</v>
      </c>
      <c r="L10" s="289"/>
    </row>
    <row r="11" spans="1:12" ht="61.5" customHeight="1" x14ac:dyDescent="0.2">
      <c r="A11" s="285"/>
      <c r="B11" s="290" t="s">
        <v>106</v>
      </c>
      <c r="C11" s="290" t="s">
        <v>107</v>
      </c>
      <c r="D11" s="291" t="s">
        <v>241</v>
      </c>
      <c r="E11" s="290" t="s">
        <v>107</v>
      </c>
      <c r="F11" s="291" t="s">
        <v>241</v>
      </c>
      <c r="G11" s="290" t="s">
        <v>107</v>
      </c>
      <c r="H11" s="291" t="s">
        <v>241</v>
      </c>
      <c r="I11" s="290" t="s">
        <v>107</v>
      </c>
      <c r="J11" s="291" t="s">
        <v>241</v>
      </c>
      <c r="K11" s="290" t="s">
        <v>107</v>
      </c>
      <c r="L11" s="291" t="s">
        <v>241</v>
      </c>
    </row>
    <row r="12" spans="1:12" ht="37.5" customHeight="1" x14ac:dyDescent="0.2">
      <c r="A12" s="292"/>
      <c r="B12" s="293" t="s">
        <v>242</v>
      </c>
      <c r="C12" s="294"/>
      <c r="D12" s="294"/>
      <c r="E12" s="294"/>
      <c r="F12" s="294"/>
      <c r="G12" s="294"/>
      <c r="H12" s="294"/>
      <c r="I12" s="294"/>
      <c r="J12" s="294"/>
      <c r="K12" s="294"/>
      <c r="L12" s="294"/>
    </row>
    <row r="13" spans="1:12" ht="30" x14ac:dyDescent="0.2">
      <c r="A13" s="295">
        <v>1</v>
      </c>
      <c r="B13" s="296" t="s">
        <v>243</v>
      </c>
      <c r="C13" s="297" t="s">
        <v>110</v>
      </c>
      <c r="D13" s="298"/>
      <c r="E13" s="297" t="s">
        <v>110</v>
      </c>
      <c r="F13" s="298"/>
      <c r="G13" s="297" t="s">
        <v>110</v>
      </c>
      <c r="H13" s="298"/>
      <c r="I13" s="297" t="s">
        <v>110</v>
      </c>
      <c r="J13" s="298"/>
      <c r="K13" s="297" t="s">
        <v>110</v>
      </c>
      <c r="L13" s="299"/>
    </row>
    <row r="14" spans="1:12" ht="47.45" customHeight="1" x14ac:dyDescent="0.2">
      <c r="A14" s="300">
        <v>2</v>
      </c>
      <c r="B14" s="296" t="s">
        <v>244</v>
      </c>
      <c r="C14" s="297" t="s">
        <v>110</v>
      </c>
      <c r="D14" s="298"/>
      <c r="E14" s="297" t="s">
        <v>110</v>
      </c>
      <c r="F14" s="298"/>
      <c r="G14" s="297" t="s">
        <v>110</v>
      </c>
      <c r="H14" s="298"/>
      <c r="I14" s="297" t="s">
        <v>110</v>
      </c>
      <c r="J14" s="298"/>
      <c r="K14" s="297" t="s">
        <v>110</v>
      </c>
      <c r="L14" s="301"/>
    </row>
    <row r="15" spans="1:12" ht="165" customHeight="1" x14ac:dyDescent="0.2">
      <c r="A15" s="295">
        <v>3</v>
      </c>
      <c r="B15" s="296" t="s">
        <v>245</v>
      </c>
      <c r="C15" s="297" t="s">
        <v>110</v>
      </c>
      <c r="D15" s="298"/>
      <c r="E15" s="302" t="s">
        <v>174</v>
      </c>
      <c r="F15" s="303" t="s">
        <v>246</v>
      </c>
      <c r="G15" s="297" t="s">
        <v>110</v>
      </c>
      <c r="H15" s="298"/>
      <c r="I15" s="302" t="s">
        <v>174</v>
      </c>
      <c r="J15" s="303" t="s">
        <v>247</v>
      </c>
      <c r="K15" s="297" t="s">
        <v>110</v>
      </c>
      <c r="L15" s="301"/>
    </row>
    <row r="16" spans="1:12" ht="166.5" customHeight="1" x14ac:dyDescent="0.2">
      <c r="A16" s="295">
        <v>4</v>
      </c>
      <c r="B16" s="296" t="s">
        <v>248</v>
      </c>
      <c r="C16" s="302" t="s">
        <v>174</v>
      </c>
      <c r="D16" s="303" t="s">
        <v>249</v>
      </c>
      <c r="E16" s="297"/>
      <c r="F16" s="298"/>
      <c r="G16" s="302" t="s">
        <v>174</v>
      </c>
      <c r="H16" s="303" t="s">
        <v>250</v>
      </c>
      <c r="I16" s="297" t="s">
        <v>110</v>
      </c>
      <c r="J16" s="298"/>
      <c r="K16" s="297" t="s">
        <v>110</v>
      </c>
      <c r="L16" s="299"/>
    </row>
    <row r="17" spans="1:12" ht="33.75" customHeight="1" x14ac:dyDescent="0.2">
      <c r="A17" s="300">
        <v>5</v>
      </c>
      <c r="B17" s="296" t="s">
        <v>251</v>
      </c>
      <c r="C17" s="297" t="s">
        <v>110</v>
      </c>
      <c r="D17" s="298"/>
      <c r="E17" s="297"/>
      <c r="F17" s="298"/>
      <c r="G17" s="297" t="s">
        <v>110</v>
      </c>
      <c r="H17" s="298"/>
      <c r="I17" s="297" t="s">
        <v>110</v>
      </c>
      <c r="J17" s="298"/>
      <c r="K17" s="297" t="s">
        <v>110</v>
      </c>
      <c r="L17" s="301"/>
    </row>
    <row r="18" spans="1:12" ht="89.25" customHeight="1" x14ac:dyDescent="0.2">
      <c r="A18" s="295">
        <v>6</v>
      </c>
      <c r="B18" s="304" t="s">
        <v>252</v>
      </c>
      <c r="C18" s="302" t="s">
        <v>174</v>
      </c>
      <c r="D18" s="303" t="s">
        <v>253</v>
      </c>
      <c r="E18" s="305"/>
      <c r="F18" s="303"/>
      <c r="G18" s="305" t="s">
        <v>110</v>
      </c>
      <c r="H18" s="303"/>
      <c r="I18" s="305" t="s">
        <v>110</v>
      </c>
      <c r="J18" s="303"/>
      <c r="K18" s="297" t="s">
        <v>110</v>
      </c>
      <c r="L18" s="299"/>
    </row>
    <row r="19" spans="1:12" ht="65.25" customHeight="1" x14ac:dyDescent="0.2">
      <c r="A19" s="295">
        <v>7</v>
      </c>
      <c r="B19" s="296" t="s">
        <v>254</v>
      </c>
      <c r="C19" s="297" t="s">
        <v>110</v>
      </c>
      <c r="D19" s="298"/>
      <c r="E19" s="297"/>
      <c r="F19" s="298"/>
      <c r="G19" s="297" t="s">
        <v>110</v>
      </c>
      <c r="H19" s="298"/>
      <c r="I19" s="297" t="s">
        <v>110</v>
      </c>
      <c r="J19" s="298"/>
      <c r="K19" s="306" t="s">
        <v>110</v>
      </c>
      <c r="L19" s="307"/>
    </row>
    <row r="20" spans="1:12" ht="57" customHeight="1" x14ac:dyDescent="0.2">
      <c r="A20" s="300">
        <v>8</v>
      </c>
      <c r="B20" s="296" t="s">
        <v>255</v>
      </c>
      <c r="C20" s="297" t="s">
        <v>110</v>
      </c>
      <c r="D20" s="298"/>
      <c r="E20" s="297"/>
      <c r="F20" s="298"/>
      <c r="G20" s="297" t="s">
        <v>110</v>
      </c>
      <c r="H20" s="298"/>
      <c r="I20" s="302" t="s">
        <v>174</v>
      </c>
      <c r="J20" s="308" t="s">
        <v>256</v>
      </c>
      <c r="K20" s="302" t="s">
        <v>174</v>
      </c>
      <c r="L20" s="303" t="s">
        <v>257</v>
      </c>
    </row>
    <row r="21" spans="1:12" ht="73.5" customHeight="1" x14ac:dyDescent="0.2">
      <c r="A21" s="295">
        <v>9</v>
      </c>
      <c r="B21" s="296" t="s">
        <v>258</v>
      </c>
      <c r="C21" s="297" t="s">
        <v>110</v>
      </c>
      <c r="D21" s="298"/>
      <c r="E21" s="297"/>
      <c r="F21" s="298"/>
      <c r="G21" s="297" t="s">
        <v>110</v>
      </c>
      <c r="H21" s="298"/>
      <c r="I21" s="297" t="s">
        <v>110</v>
      </c>
      <c r="J21" s="298"/>
      <c r="K21" s="297" t="s">
        <v>110</v>
      </c>
      <c r="L21" s="301"/>
    </row>
    <row r="22" spans="1:12" ht="77.25" customHeight="1" x14ac:dyDescent="0.2">
      <c r="A22" s="295">
        <v>10</v>
      </c>
      <c r="B22" s="304" t="s">
        <v>259</v>
      </c>
      <c r="C22" s="297" t="s">
        <v>110</v>
      </c>
      <c r="D22" s="298"/>
      <c r="E22" s="297"/>
      <c r="F22" s="298"/>
      <c r="G22" s="297" t="s">
        <v>110</v>
      </c>
      <c r="H22" s="298"/>
      <c r="I22" s="297" t="s">
        <v>110</v>
      </c>
      <c r="J22" s="298"/>
      <c r="K22" s="297" t="s">
        <v>110</v>
      </c>
      <c r="L22" s="301"/>
    </row>
    <row r="23" spans="1:12" ht="69.75" customHeight="1" x14ac:dyDescent="0.2">
      <c r="A23" s="300">
        <v>11</v>
      </c>
      <c r="B23" s="304" t="s">
        <v>260</v>
      </c>
      <c r="C23" s="297" t="s">
        <v>110</v>
      </c>
      <c r="D23" s="303"/>
      <c r="E23" s="305"/>
      <c r="F23" s="303"/>
      <c r="G23" s="297" t="s">
        <v>110</v>
      </c>
      <c r="H23" s="303"/>
      <c r="I23" s="297" t="s">
        <v>110</v>
      </c>
      <c r="J23" s="303"/>
      <c r="K23" s="297" t="s">
        <v>110</v>
      </c>
      <c r="L23" s="299"/>
    </row>
    <row r="24" spans="1:12" ht="73.5" customHeight="1" x14ac:dyDescent="0.2">
      <c r="A24" s="295">
        <v>12</v>
      </c>
      <c r="B24" s="304" t="s">
        <v>261</v>
      </c>
      <c r="C24" s="297" t="s">
        <v>110</v>
      </c>
      <c r="D24" s="298"/>
      <c r="E24" s="297"/>
      <c r="F24" s="298"/>
      <c r="G24" s="297" t="s">
        <v>110</v>
      </c>
      <c r="H24" s="298"/>
      <c r="I24" s="297" t="s">
        <v>110</v>
      </c>
      <c r="J24" s="298"/>
      <c r="K24" s="297" t="s">
        <v>110</v>
      </c>
      <c r="L24" s="301"/>
    </row>
    <row r="25" spans="1:12" s="312" customFormat="1" ht="103.5" customHeight="1" x14ac:dyDescent="0.25">
      <c r="A25" s="309" t="s">
        <v>112</v>
      </c>
      <c r="B25" s="309"/>
      <c r="C25" s="310" t="s">
        <v>262</v>
      </c>
      <c r="D25" s="310"/>
      <c r="E25" s="311" t="s">
        <v>263</v>
      </c>
      <c r="F25" s="311"/>
      <c r="G25" s="310" t="s">
        <v>262</v>
      </c>
      <c r="H25" s="310"/>
      <c r="I25" s="310" t="s">
        <v>262</v>
      </c>
      <c r="J25" s="310"/>
      <c r="K25" s="310" t="s">
        <v>262</v>
      </c>
      <c r="L25" s="310"/>
    </row>
    <row r="26" spans="1:12" ht="20.25" customHeight="1" x14ac:dyDescent="0.2">
      <c r="A26" s="313"/>
      <c r="B26" s="314"/>
      <c r="C26" s="314"/>
      <c r="D26" s="314"/>
      <c r="E26" s="314"/>
      <c r="F26" s="314"/>
      <c r="G26" s="314"/>
      <c r="H26" s="314"/>
      <c r="I26" s="314"/>
      <c r="J26" s="314"/>
      <c r="K26" s="314"/>
      <c r="L26" s="314"/>
    </row>
    <row r="27" spans="1:12" ht="18.75" customHeight="1" x14ac:dyDescent="0.2">
      <c r="A27" s="313"/>
      <c r="B27" s="315"/>
      <c r="C27" s="315"/>
      <c r="D27" s="315"/>
      <c r="E27" s="315"/>
      <c r="F27" s="315"/>
      <c r="G27" s="315"/>
      <c r="H27" s="315"/>
      <c r="I27" s="315"/>
      <c r="J27" s="315"/>
      <c r="K27" s="315"/>
      <c r="L27" s="315"/>
    </row>
    <row r="28" spans="1:12" ht="18.75" customHeight="1" x14ac:dyDescent="0.2">
      <c r="A28" s="313"/>
      <c r="B28" s="315"/>
      <c r="C28" s="315"/>
      <c r="D28" s="315"/>
      <c r="E28" s="315"/>
      <c r="F28" s="315"/>
      <c r="G28" s="315"/>
      <c r="H28" s="315"/>
      <c r="I28" s="315"/>
      <c r="J28" s="315"/>
      <c r="K28" s="315"/>
      <c r="L28" s="315"/>
    </row>
    <row r="29" spans="1:12" ht="24.6" customHeight="1" x14ac:dyDescent="0.2">
      <c r="A29" s="313"/>
      <c r="B29" s="314"/>
      <c r="C29" s="314"/>
      <c r="D29" s="314"/>
      <c r="E29" s="314"/>
      <c r="F29" s="314"/>
      <c r="G29" s="314"/>
      <c r="H29" s="314"/>
      <c r="I29" s="314"/>
      <c r="J29" s="314"/>
      <c r="K29" s="314"/>
      <c r="L29" s="314"/>
    </row>
    <row r="30" spans="1:12" ht="27" customHeight="1" x14ac:dyDescent="0.2">
      <c r="A30" s="313"/>
      <c r="B30" s="316" t="s">
        <v>115</v>
      </c>
      <c r="C30" s="316"/>
      <c r="D30" s="316"/>
      <c r="E30" s="316"/>
      <c r="F30" s="316"/>
      <c r="G30" s="316" t="s">
        <v>264</v>
      </c>
      <c r="H30" s="316"/>
      <c r="I30" s="316"/>
      <c r="J30" s="316"/>
      <c r="K30" s="316"/>
    </row>
    <row r="31" spans="1:12" ht="27" customHeight="1" x14ac:dyDescent="0.4">
      <c r="A31" s="313"/>
      <c r="B31" s="318" t="s">
        <v>265</v>
      </c>
      <c r="C31" s="319"/>
      <c r="D31" s="319"/>
      <c r="E31" s="319"/>
      <c r="F31" s="319"/>
      <c r="G31" s="316" t="s">
        <v>266</v>
      </c>
      <c r="H31" s="319"/>
      <c r="I31" s="319"/>
      <c r="J31" s="319"/>
      <c r="K31" s="316"/>
    </row>
    <row r="32" spans="1:12" ht="27" customHeight="1" x14ac:dyDescent="0.2">
      <c r="A32" s="313"/>
      <c r="B32" s="316" t="s">
        <v>85</v>
      </c>
      <c r="C32" s="320"/>
      <c r="D32" s="320"/>
      <c r="E32" s="320"/>
      <c r="F32" s="320"/>
      <c r="G32" s="316" t="s">
        <v>85</v>
      </c>
      <c r="H32" s="320"/>
      <c r="I32" s="320"/>
      <c r="J32" s="320"/>
      <c r="K32" s="316"/>
    </row>
    <row r="33" spans="1:12" ht="31.5" customHeight="1" x14ac:dyDescent="0.4">
      <c r="A33" s="313"/>
      <c r="B33" s="321" t="s">
        <v>267</v>
      </c>
      <c r="C33" s="321"/>
      <c r="D33" s="321"/>
      <c r="E33" s="321"/>
      <c r="F33" s="321"/>
      <c r="G33" s="321"/>
      <c r="H33" s="321"/>
      <c r="I33" s="321"/>
      <c r="J33" s="321"/>
      <c r="K33" s="319"/>
      <c r="L33" s="322"/>
    </row>
    <row r="34" spans="1:12" ht="14.25" customHeight="1" x14ac:dyDescent="0.4">
      <c r="A34" s="313"/>
      <c r="B34" s="319"/>
      <c r="C34" s="319"/>
      <c r="D34" s="319"/>
      <c r="E34" s="319"/>
      <c r="F34" s="319"/>
      <c r="G34" s="319"/>
      <c r="H34" s="319"/>
      <c r="I34" s="319"/>
      <c r="J34" s="319"/>
      <c r="K34" s="319"/>
      <c r="L34" s="319"/>
    </row>
    <row r="35" spans="1:12" ht="14.25" customHeight="1" x14ac:dyDescent="0.2">
      <c r="B35" s="324"/>
      <c r="C35" s="324"/>
      <c r="D35" s="324"/>
      <c r="E35" s="324"/>
      <c r="F35" s="324"/>
      <c r="G35" s="324"/>
      <c r="H35" s="324"/>
      <c r="I35" s="324"/>
      <c r="J35" s="324"/>
      <c r="K35" s="324"/>
      <c r="L35" s="324"/>
    </row>
    <row r="36" spans="1:12" ht="14.25" customHeight="1" x14ac:dyDescent="0.25">
      <c r="B36" s="170"/>
      <c r="C36" s="170"/>
      <c r="D36" s="170"/>
      <c r="E36" s="170"/>
      <c r="F36" s="170"/>
      <c r="G36" s="170"/>
      <c r="H36" s="170"/>
      <c r="I36" s="170"/>
      <c r="J36" s="170"/>
      <c r="K36" s="170"/>
      <c r="L36" s="170"/>
    </row>
    <row r="37" spans="1:12" ht="14.25" customHeight="1" x14ac:dyDescent="0.25">
      <c r="B37" s="170"/>
      <c r="C37" s="170"/>
      <c r="D37" s="170"/>
      <c r="E37" s="170"/>
      <c r="F37" s="170"/>
      <c r="G37" s="170"/>
      <c r="H37" s="170"/>
      <c r="I37" s="170"/>
      <c r="J37" s="170"/>
      <c r="K37" s="170"/>
      <c r="L37" s="170"/>
    </row>
    <row r="38" spans="1:12" ht="14.25" customHeight="1" x14ac:dyDescent="0.25">
      <c r="B38" s="170"/>
      <c r="C38" s="170"/>
      <c r="D38" s="170"/>
      <c r="E38" s="170"/>
      <c r="F38" s="170"/>
      <c r="G38" s="170"/>
      <c r="H38" s="170"/>
      <c r="I38" s="170"/>
      <c r="J38" s="170"/>
      <c r="K38" s="170"/>
      <c r="L38" s="170"/>
    </row>
    <row r="44" spans="1:12" s="317" customFormat="1" x14ac:dyDescent="0.25">
      <c r="A44" s="323"/>
    </row>
    <row r="45" spans="1:12" s="317" customFormat="1" x14ac:dyDescent="0.25">
      <c r="A45" s="323"/>
    </row>
    <row r="46" spans="1:12" s="317" customFormat="1" x14ac:dyDescent="0.25">
      <c r="A46" s="323"/>
    </row>
    <row r="47" spans="1:12" s="317" customFormat="1" x14ac:dyDescent="0.25">
      <c r="A47" s="323"/>
    </row>
    <row r="48" spans="1:12" s="317" customFormat="1" x14ac:dyDescent="0.25">
      <c r="A48" s="323"/>
    </row>
  </sheetData>
  <mergeCells count="24">
    <mergeCell ref="B12:L12"/>
    <mergeCell ref="A25:B25"/>
    <mergeCell ref="C25:D25"/>
    <mergeCell ref="E25:F25"/>
    <mergeCell ref="G25:H25"/>
    <mergeCell ref="I25:J25"/>
    <mergeCell ref="K25:L25"/>
    <mergeCell ref="I9:J9"/>
    <mergeCell ref="K9:L9"/>
    <mergeCell ref="C10:D10"/>
    <mergeCell ref="E10:F10"/>
    <mergeCell ref="G10:H10"/>
    <mergeCell ref="I10:J10"/>
    <mergeCell ref="K10:L10"/>
    <mergeCell ref="B2:L2"/>
    <mergeCell ref="B3:L3"/>
    <mergeCell ref="B4:L4"/>
    <mergeCell ref="B5:L5"/>
    <mergeCell ref="B8:L8"/>
    <mergeCell ref="A9:A11"/>
    <mergeCell ref="B9:B10"/>
    <mergeCell ref="C9:D9"/>
    <mergeCell ref="E9:F9"/>
    <mergeCell ref="G9:H9"/>
  </mergeCells>
  <conditionalFormatting sqref="C25:D25">
    <cfRule type="cellIs" dxfId="4" priority="5" operator="equal">
      <formula>"NO HABIL"</formula>
    </cfRule>
  </conditionalFormatting>
  <conditionalFormatting sqref="E25:F25">
    <cfRule type="cellIs" dxfId="3" priority="4" operator="equal">
      <formula>"NO HABIL"</formula>
    </cfRule>
  </conditionalFormatting>
  <conditionalFormatting sqref="I25:J25">
    <cfRule type="cellIs" dxfId="2" priority="2" operator="equal">
      <formula>"NO HABIL"</formula>
    </cfRule>
  </conditionalFormatting>
  <conditionalFormatting sqref="G25:H25">
    <cfRule type="cellIs" dxfId="1" priority="3" operator="equal">
      <formula>"NO HABIL"</formula>
    </cfRule>
  </conditionalFormatting>
  <conditionalFormatting sqref="K25:L25">
    <cfRule type="cellIs" dxfId="0" priority="1" operator="equal">
      <formula>"NO HABIL"</formula>
    </cfRule>
  </conditionalFormatting>
  <printOptions horizontalCentered="1" verticalCentered="1"/>
  <pageMargins left="0.59055118110236227" right="0.59055118110236227" top="0.59055118110236227" bottom="0.59055118110236227" header="0.31496062992125984" footer="0.31496062992125984"/>
  <pageSetup paperSize="14" scale="4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opLeftCell="A4" workbookViewId="0">
      <selection activeCell="F26" sqref="F26"/>
    </sheetView>
  </sheetViews>
  <sheetFormatPr baseColWidth="10" defaultRowHeight="12.75" x14ac:dyDescent="0.2"/>
  <cols>
    <col min="1" max="1" width="11.42578125" style="150"/>
    <col min="2" max="2" width="36.5703125" style="150" customWidth="1"/>
    <col min="3" max="3" width="13.7109375" style="150" customWidth="1"/>
    <col min="4" max="4" width="21.140625" style="150" customWidth="1"/>
    <col min="5" max="5" width="13.7109375" style="150" customWidth="1"/>
    <col min="6" max="6" width="21.140625" style="150" customWidth="1"/>
    <col min="7" max="7" width="13.7109375" style="150" customWidth="1"/>
    <col min="8" max="8" width="21.140625" style="150" customWidth="1"/>
    <col min="9" max="9" width="13.7109375" style="150" customWidth="1"/>
    <col min="10" max="10" width="21.140625" style="150" customWidth="1"/>
    <col min="11" max="11" width="13.7109375" style="150" customWidth="1"/>
    <col min="12" max="12" width="21.140625" style="150" customWidth="1"/>
    <col min="13" max="16384" width="11.42578125" style="150"/>
  </cols>
  <sheetData>
    <row r="1" spans="1:12" ht="15.75" x14ac:dyDescent="0.2">
      <c r="A1" s="253" t="s">
        <v>120</v>
      </c>
      <c r="B1" s="84"/>
      <c r="C1" s="84"/>
      <c r="D1" s="84"/>
      <c r="E1" s="84"/>
      <c r="F1" s="84"/>
      <c r="G1" s="84"/>
      <c r="H1" s="84"/>
      <c r="I1" s="84"/>
      <c r="J1" s="84"/>
      <c r="K1" s="84"/>
      <c r="L1" s="84"/>
    </row>
    <row r="2" spans="1:12" ht="15.75" x14ac:dyDescent="0.2">
      <c r="A2" s="253" t="s">
        <v>220</v>
      </c>
      <c r="B2" s="84"/>
      <c r="C2" s="84"/>
      <c r="D2" s="84"/>
      <c r="E2" s="84"/>
      <c r="F2" s="84"/>
      <c r="G2" s="84"/>
      <c r="H2" s="84"/>
      <c r="I2" s="84"/>
      <c r="J2" s="84"/>
      <c r="K2" s="84"/>
      <c r="L2" s="84"/>
    </row>
    <row r="3" spans="1:12" x14ac:dyDescent="0.2">
      <c r="A3" s="86"/>
      <c r="B3" s="86"/>
    </row>
    <row r="4" spans="1:12" ht="15.75" x14ac:dyDescent="0.2">
      <c r="A4" s="253" t="s">
        <v>161</v>
      </c>
      <c r="B4" s="84"/>
      <c r="C4" s="84"/>
      <c r="E4" s="84"/>
      <c r="G4" s="84"/>
      <c r="I4" s="84"/>
      <c r="K4" s="84"/>
    </row>
    <row r="5" spans="1:12" ht="15.75" x14ac:dyDescent="0.2">
      <c r="A5" s="253" t="s">
        <v>221</v>
      </c>
      <c r="B5" s="84"/>
      <c r="C5" s="84"/>
      <c r="D5" s="84"/>
      <c r="E5" s="84"/>
      <c r="F5" s="84"/>
      <c r="G5" s="84"/>
      <c r="H5" s="84"/>
      <c r="I5" s="84"/>
      <c r="J5" s="84"/>
      <c r="K5" s="84"/>
      <c r="L5" s="84"/>
    </row>
    <row r="6" spans="1:12" x14ac:dyDescent="0.2">
      <c r="A6" s="86"/>
      <c r="B6" s="86"/>
      <c r="C6" s="86"/>
      <c r="D6" s="86"/>
      <c r="E6" s="86"/>
      <c r="F6" s="86"/>
      <c r="G6" s="86"/>
      <c r="H6" s="86"/>
      <c r="I6" s="86"/>
      <c r="J6" s="86"/>
      <c r="K6" s="86"/>
      <c r="L6" s="86"/>
    </row>
    <row r="7" spans="1:12" ht="29.25" customHeight="1" x14ac:dyDescent="0.25">
      <c r="A7" s="150" t="s">
        <v>222</v>
      </c>
      <c r="B7" s="254"/>
    </row>
    <row r="8" spans="1:12" x14ac:dyDescent="0.2">
      <c r="A8" s="150" t="s">
        <v>223</v>
      </c>
      <c r="B8" s="255"/>
      <c r="C8" s="255"/>
      <c r="D8" s="255"/>
      <c r="E8" s="255"/>
      <c r="F8" s="255"/>
      <c r="G8" s="255"/>
      <c r="H8" s="255"/>
      <c r="I8" s="255"/>
      <c r="J8" s="255"/>
      <c r="K8" s="255"/>
      <c r="L8" s="255"/>
    </row>
    <row r="9" spans="1:12" x14ac:dyDescent="0.2">
      <c r="B9" s="255"/>
      <c r="C9" s="255"/>
      <c r="D9" s="255"/>
      <c r="E9" s="255"/>
      <c r="F9" s="255"/>
      <c r="G9" s="255"/>
      <c r="H9" s="255"/>
      <c r="I9" s="255"/>
      <c r="J9" s="255"/>
      <c r="K9" s="255"/>
      <c r="L9" s="255"/>
    </row>
    <row r="10" spans="1:12" x14ac:dyDescent="0.2">
      <c r="B10" s="255"/>
      <c r="C10" s="255"/>
      <c r="D10" s="255"/>
      <c r="E10" s="255"/>
      <c r="F10" s="255"/>
      <c r="G10" s="255"/>
      <c r="H10" s="255"/>
      <c r="I10" s="255"/>
      <c r="J10" s="255"/>
      <c r="K10" s="255"/>
      <c r="L10" s="255"/>
    </row>
    <row r="11" spans="1:12" ht="15.75" x14ac:dyDescent="0.2">
      <c r="A11" s="256"/>
      <c r="B11" s="257"/>
      <c r="C11" s="258">
        <v>1</v>
      </c>
      <c r="D11" s="258"/>
      <c r="E11" s="258">
        <v>2</v>
      </c>
      <c r="F11" s="258"/>
      <c r="G11" s="258">
        <v>3</v>
      </c>
      <c r="H11" s="258"/>
      <c r="I11" s="258">
        <v>4</v>
      </c>
      <c r="J11" s="258"/>
      <c r="K11" s="258">
        <v>5</v>
      </c>
      <c r="L11" s="258"/>
    </row>
    <row r="12" spans="1:12" ht="35.25" customHeight="1" x14ac:dyDescent="0.2">
      <c r="A12" s="259" t="s">
        <v>0</v>
      </c>
      <c r="B12" s="260" t="s">
        <v>106</v>
      </c>
      <c r="C12" s="261" t="s">
        <v>224</v>
      </c>
      <c r="D12" s="261"/>
      <c r="E12" s="261" t="s">
        <v>155</v>
      </c>
      <c r="F12" s="261"/>
      <c r="G12" s="261" t="s">
        <v>195</v>
      </c>
      <c r="H12" s="261"/>
      <c r="I12" s="261" t="s">
        <v>225</v>
      </c>
      <c r="J12" s="261"/>
      <c r="K12" s="261" t="s">
        <v>157</v>
      </c>
      <c r="L12" s="261"/>
    </row>
    <row r="13" spans="1:12" ht="35.25" customHeight="1" x14ac:dyDescent="0.2">
      <c r="A13" s="230"/>
      <c r="B13" s="262"/>
      <c r="C13" s="186" t="s">
        <v>107</v>
      </c>
      <c r="D13" s="191" t="s">
        <v>108</v>
      </c>
      <c r="E13" s="186" t="s">
        <v>107</v>
      </c>
      <c r="F13" s="191" t="s">
        <v>108</v>
      </c>
      <c r="G13" s="186" t="s">
        <v>107</v>
      </c>
      <c r="H13" s="191" t="s">
        <v>108</v>
      </c>
      <c r="I13" s="186" t="s">
        <v>107</v>
      </c>
      <c r="J13" s="191" t="s">
        <v>108</v>
      </c>
      <c r="K13" s="186" t="s">
        <v>107</v>
      </c>
      <c r="L13" s="191" t="s">
        <v>108</v>
      </c>
    </row>
    <row r="14" spans="1:12" ht="17.25" customHeight="1" x14ac:dyDescent="0.2">
      <c r="A14" s="204" t="s">
        <v>226</v>
      </c>
      <c r="B14" s="263" t="s">
        <v>227</v>
      </c>
      <c r="C14" s="264"/>
      <c r="D14" s="264"/>
    </row>
    <row r="15" spans="1:12" ht="18.75" customHeight="1" x14ac:dyDescent="0.2">
      <c r="A15" s="265"/>
      <c r="B15" s="257" t="s">
        <v>228</v>
      </c>
      <c r="C15" s="191" t="s">
        <v>110</v>
      </c>
      <c r="D15" s="266" t="s">
        <v>229</v>
      </c>
      <c r="E15" s="191" t="s">
        <v>110</v>
      </c>
      <c r="F15" s="266" t="s">
        <v>229</v>
      </c>
      <c r="G15" s="191" t="s">
        <v>110</v>
      </c>
      <c r="H15" s="266" t="s">
        <v>229</v>
      </c>
      <c r="I15" s="191" t="s">
        <v>110</v>
      </c>
      <c r="J15" s="266" t="s">
        <v>229</v>
      </c>
      <c r="K15" s="191" t="s">
        <v>110</v>
      </c>
      <c r="L15" s="266" t="s">
        <v>229</v>
      </c>
    </row>
    <row r="16" spans="1:12" ht="18.75" customHeight="1" x14ac:dyDescent="0.2">
      <c r="A16" s="265"/>
      <c r="B16" s="257" t="s">
        <v>230</v>
      </c>
      <c r="C16" s="191" t="s">
        <v>110</v>
      </c>
      <c r="D16" s="266" t="s">
        <v>229</v>
      </c>
      <c r="E16" s="191" t="s">
        <v>110</v>
      </c>
      <c r="F16" s="266" t="s">
        <v>229</v>
      </c>
      <c r="G16" s="191" t="s">
        <v>110</v>
      </c>
      <c r="H16" s="266" t="s">
        <v>229</v>
      </c>
      <c r="I16" s="191" t="s">
        <v>110</v>
      </c>
      <c r="J16" s="266" t="s">
        <v>229</v>
      </c>
      <c r="K16" s="191" t="s">
        <v>110</v>
      </c>
      <c r="L16" s="266" t="s">
        <v>229</v>
      </c>
    </row>
    <row r="17" spans="1:12" ht="27.75" customHeight="1" x14ac:dyDescent="0.2">
      <c r="A17" s="204"/>
      <c r="B17" s="257" t="s">
        <v>231</v>
      </c>
      <c r="C17" s="191" t="s">
        <v>110</v>
      </c>
      <c r="D17" s="266" t="s">
        <v>229</v>
      </c>
      <c r="E17" s="191" t="s">
        <v>110</v>
      </c>
      <c r="F17" s="266" t="s">
        <v>229</v>
      </c>
      <c r="G17" s="191" t="s">
        <v>110</v>
      </c>
      <c r="H17" s="266" t="s">
        <v>229</v>
      </c>
      <c r="I17" s="191" t="s">
        <v>110</v>
      </c>
      <c r="J17" s="266" t="s">
        <v>229</v>
      </c>
      <c r="K17" s="191" t="s">
        <v>110</v>
      </c>
      <c r="L17" s="266" t="s">
        <v>229</v>
      </c>
    </row>
    <row r="18" spans="1:12" ht="13.5" thickBot="1" x14ac:dyDescent="0.25">
      <c r="A18" s="267"/>
      <c r="B18" s="268"/>
      <c r="C18" s="191"/>
      <c r="D18" s="234"/>
      <c r="E18" s="191"/>
      <c r="F18" s="234"/>
      <c r="G18" s="191"/>
      <c r="H18" s="234"/>
      <c r="I18" s="191"/>
      <c r="J18" s="234"/>
      <c r="K18" s="191"/>
      <c r="L18" s="234"/>
    </row>
    <row r="19" spans="1:12" ht="20.25" customHeight="1" thickBot="1" x14ac:dyDescent="0.25">
      <c r="A19" s="216" t="s">
        <v>112</v>
      </c>
      <c r="B19" s="217"/>
      <c r="C19" s="207" t="s">
        <v>121</v>
      </c>
      <c r="D19" s="208"/>
      <c r="E19" s="207" t="s">
        <v>121</v>
      </c>
      <c r="F19" s="208"/>
      <c r="G19" s="207" t="s">
        <v>121</v>
      </c>
      <c r="H19" s="208"/>
      <c r="I19" s="207" t="s">
        <v>121</v>
      </c>
      <c r="J19" s="208"/>
      <c r="K19" s="207" t="s">
        <v>121</v>
      </c>
      <c r="L19" s="208"/>
    </row>
    <row r="20" spans="1:12" ht="15.75" x14ac:dyDescent="0.2">
      <c r="A20" s="269"/>
      <c r="B20" s="269"/>
      <c r="C20" s="269"/>
      <c r="D20" s="269"/>
      <c r="E20" s="269"/>
      <c r="F20" s="269"/>
      <c r="G20" s="269"/>
      <c r="H20" s="269"/>
      <c r="I20" s="269"/>
      <c r="J20" s="269"/>
      <c r="K20" s="269"/>
      <c r="L20" s="269"/>
    </row>
    <row r="21" spans="1:12" x14ac:dyDescent="0.2">
      <c r="A21" s="93"/>
      <c r="B21" s="270"/>
      <c r="C21" s="270"/>
      <c r="D21" s="270"/>
      <c r="E21" s="270"/>
      <c r="F21" s="270"/>
      <c r="G21" s="270"/>
      <c r="H21" s="270"/>
      <c r="I21" s="270"/>
      <c r="J21" s="270"/>
      <c r="K21" s="270"/>
      <c r="L21" s="270"/>
    </row>
    <row r="22" spans="1:12" ht="15.75" x14ac:dyDescent="0.2">
      <c r="A22" s="87" t="s">
        <v>113</v>
      </c>
      <c r="B22" s="87"/>
      <c r="C22" s="85"/>
      <c r="D22" s="85"/>
      <c r="E22" s="85"/>
      <c r="F22" s="85"/>
      <c r="G22" s="85"/>
      <c r="H22" s="85"/>
      <c r="I22" s="85"/>
      <c r="J22" s="85"/>
      <c r="K22" s="85"/>
      <c r="L22" s="85"/>
    </row>
    <row r="23" spans="1:12" ht="15.75" x14ac:dyDescent="0.2">
      <c r="A23" s="87"/>
      <c r="B23" s="87"/>
      <c r="C23" s="85"/>
      <c r="D23" s="85"/>
      <c r="E23" s="85"/>
      <c r="F23" s="85"/>
      <c r="G23" s="85"/>
      <c r="H23" s="85"/>
      <c r="I23" s="85"/>
      <c r="J23" s="85"/>
      <c r="K23" s="85"/>
      <c r="L23" s="85"/>
    </row>
    <row r="24" spans="1:12" x14ac:dyDescent="0.2">
      <c r="A24" s="270"/>
      <c r="B24" s="270"/>
      <c r="C24" s="271"/>
      <c r="D24" s="270"/>
      <c r="E24" s="271"/>
      <c r="F24" s="270"/>
      <c r="G24" s="271"/>
      <c r="H24" s="270"/>
      <c r="I24" s="271"/>
      <c r="J24" s="270"/>
      <c r="K24" s="271"/>
      <c r="L24" s="270"/>
    </row>
    <row r="25" spans="1:12" x14ac:dyDescent="0.2">
      <c r="A25" s="270"/>
      <c r="B25" s="270"/>
      <c r="C25" s="270"/>
      <c r="D25" s="270"/>
      <c r="E25" s="270"/>
      <c r="F25" s="270"/>
      <c r="G25" s="270"/>
      <c r="H25" s="270"/>
      <c r="I25" s="270"/>
      <c r="J25" s="270"/>
      <c r="K25" s="270"/>
      <c r="L25" s="270"/>
    </row>
    <row r="26" spans="1:12" ht="15.75" x14ac:dyDescent="0.2">
      <c r="A26" s="168" t="s">
        <v>232</v>
      </c>
      <c r="B26" s="168"/>
      <c r="C26" s="270"/>
      <c r="D26" s="270"/>
      <c r="E26" s="270"/>
      <c r="F26" s="270"/>
      <c r="G26" s="270"/>
      <c r="H26" s="270"/>
      <c r="I26" s="270"/>
      <c r="J26" s="270"/>
      <c r="K26" s="270"/>
      <c r="L26" s="270"/>
    </row>
    <row r="27" spans="1:12" ht="15.75" x14ac:dyDescent="0.2">
      <c r="A27" s="135" t="s">
        <v>233</v>
      </c>
      <c r="B27" s="135"/>
      <c r="C27" s="270"/>
      <c r="D27" s="270"/>
      <c r="E27" s="270"/>
      <c r="F27" s="270"/>
      <c r="G27" s="270"/>
      <c r="H27" s="270"/>
      <c r="I27" s="270"/>
      <c r="J27" s="270"/>
      <c r="K27" s="270"/>
      <c r="L27" s="270"/>
    </row>
    <row r="28" spans="1:12" x14ac:dyDescent="0.2">
      <c r="A28" s="93"/>
      <c r="B28" s="94"/>
      <c r="C28" s="94"/>
      <c r="D28" s="94"/>
      <c r="E28" s="94"/>
      <c r="F28" s="94"/>
      <c r="G28" s="94"/>
      <c r="H28" s="94"/>
      <c r="I28" s="94"/>
      <c r="J28" s="94"/>
      <c r="K28" s="94"/>
      <c r="L28" s="94"/>
    </row>
    <row r="29" spans="1:12" x14ac:dyDescent="0.2">
      <c r="A29" s="93"/>
      <c r="B29" s="94"/>
      <c r="C29" s="94"/>
      <c r="D29" s="94"/>
      <c r="E29" s="94"/>
      <c r="F29" s="94"/>
      <c r="G29" s="94"/>
      <c r="H29" s="94"/>
      <c r="I29" s="94"/>
      <c r="J29" s="94"/>
      <c r="K29" s="94"/>
      <c r="L29" s="94"/>
    </row>
  </sheetData>
  <mergeCells count="19">
    <mergeCell ref="I12:J12"/>
    <mergeCell ref="K12:L12"/>
    <mergeCell ref="B14:D14"/>
    <mergeCell ref="A19:B19"/>
    <mergeCell ref="C19:D19"/>
    <mergeCell ref="E19:F19"/>
    <mergeCell ref="G19:H19"/>
    <mergeCell ref="I19:J19"/>
    <mergeCell ref="K19:L19"/>
    <mergeCell ref="C11:D11"/>
    <mergeCell ref="E11:F11"/>
    <mergeCell ref="G11:H11"/>
    <mergeCell ref="I11:J11"/>
    <mergeCell ref="K11:L11"/>
    <mergeCell ref="A12:A13"/>
    <mergeCell ref="B12:B13"/>
    <mergeCell ref="C12:D12"/>
    <mergeCell ref="E12:F12"/>
    <mergeCell ref="G12:H12"/>
  </mergeCells>
  <conditionalFormatting sqref="C15:D15">
    <cfRule type="cellIs" dxfId="24" priority="20" operator="equal">
      <formula>"NO"</formula>
    </cfRule>
  </conditionalFormatting>
  <conditionalFormatting sqref="C19:D20">
    <cfRule type="cellIs" dxfId="23" priority="19" operator="equal">
      <formula>"NO HABIL"</formula>
    </cfRule>
  </conditionalFormatting>
  <conditionalFormatting sqref="C16:C17">
    <cfRule type="cellIs" dxfId="22" priority="18" operator="equal">
      <formula>"NO"</formula>
    </cfRule>
  </conditionalFormatting>
  <conditionalFormatting sqref="D16:D17">
    <cfRule type="cellIs" dxfId="21" priority="17" operator="equal">
      <formula>"NO"</formula>
    </cfRule>
  </conditionalFormatting>
  <conditionalFormatting sqref="E15:F15">
    <cfRule type="cellIs" dxfId="20" priority="16" operator="equal">
      <formula>"NO"</formula>
    </cfRule>
  </conditionalFormatting>
  <conditionalFormatting sqref="E19:F20">
    <cfRule type="cellIs" dxfId="19" priority="15" operator="equal">
      <formula>"NO HABIL"</formula>
    </cfRule>
  </conditionalFormatting>
  <conditionalFormatting sqref="E16:E17">
    <cfRule type="cellIs" dxfId="18" priority="14" operator="equal">
      <formula>"NO"</formula>
    </cfRule>
  </conditionalFormatting>
  <conditionalFormatting sqref="F16:F17">
    <cfRule type="cellIs" dxfId="17" priority="13" operator="equal">
      <formula>"NO"</formula>
    </cfRule>
  </conditionalFormatting>
  <conditionalFormatting sqref="G15:H15">
    <cfRule type="cellIs" dxfId="16" priority="12" operator="equal">
      <formula>"NO"</formula>
    </cfRule>
  </conditionalFormatting>
  <conditionalFormatting sqref="G19:H20">
    <cfRule type="cellIs" dxfId="15" priority="11" operator="equal">
      <formula>"NO HABIL"</formula>
    </cfRule>
  </conditionalFormatting>
  <conditionalFormatting sqref="G16:G17">
    <cfRule type="cellIs" dxfId="14" priority="10" operator="equal">
      <formula>"NO"</formula>
    </cfRule>
  </conditionalFormatting>
  <conditionalFormatting sqref="H16:H17">
    <cfRule type="cellIs" dxfId="13" priority="9" operator="equal">
      <formula>"NO"</formula>
    </cfRule>
  </conditionalFormatting>
  <conditionalFormatting sqref="I15:J15">
    <cfRule type="cellIs" dxfId="12" priority="8" operator="equal">
      <formula>"NO"</formula>
    </cfRule>
  </conditionalFormatting>
  <conditionalFormatting sqref="I19:J20">
    <cfRule type="cellIs" dxfId="11" priority="7" operator="equal">
      <formula>"NO HABIL"</formula>
    </cfRule>
  </conditionalFormatting>
  <conditionalFormatting sqref="I16:I17">
    <cfRule type="cellIs" dxfId="10" priority="6" operator="equal">
      <formula>"NO"</formula>
    </cfRule>
  </conditionalFormatting>
  <conditionalFormatting sqref="J16:J17">
    <cfRule type="cellIs" dxfId="9" priority="5" operator="equal">
      <formula>"NO"</formula>
    </cfRule>
  </conditionalFormatting>
  <conditionalFormatting sqref="K15:L15">
    <cfRule type="cellIs" dxfId="8" priority="4" operator="equal">
      <formula>"NO"</formula>
    </cfRule>
  </conditionalFormatting>
  <conditionalFormatting sqref="K19:L20">
    <cfRule type="cellIs" dxfId="7" priority="3" operator="equal">
      <formula>"NO HABIL"</formula>
    </cfRule>
  </conditionalFormatting>
  <conditionalFormatting sqref="K16:K17">
    <cfRule type="cellIs" dxfId="6" priority="2" operator="equal">
      <formula>"NO"</formula>
    </cfRule>
  </conditionalFormatting>
  <conditionalFormatting sqref="L16:L17">
    <cfRule type="cellIs" dxfId="5" priority="1" operator="equal">
      <formula>"NO"</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R75"/>
  <sheetViews>
    <sheetView topLeftCell="A9" zoomScale="70" zoomScaleNormal="70" zoomScaleSheetLayoutView="41" zoomScalePageLayoutView="70" workbookViewId="0">
      <pane xSplit="2" ySplit="3" topLeftCell="C12" activePane="bottomRight" state="frozen"/>
      <selection activeCell="A9" sqref="A9"/>
      <selection pane="topRight" activeCell="C9" sqref="C9"/>
      <selection pane="bottomLeft" activeCell="A12" sqref="A12"/>
      <selection pane="bottomRight" activeCell="C12" sqref="C12"/>
    </sheetView>
  </sheetViews>
  <sheetFormatPr baseColWidth="10" defaultColWidth="11.42578125" defaultRowHeight="12.75" x14ac:dyDescent="0.2"/>
  <cols>
    <col min="1" max="1" width="10.42578125" style="93" customWidth="1"/>
    <col min="2" max="2" width="77" style="94" customWidth="1"/>
    <col min="3" max="3" width="15.7109375" style="95" customWidth="1"/>
    <col min="4" max="4" width="50.7109375" style="95" customWidth="1"/>
    <col min="5" max="5" width="15.7109375" style="95" customWidth="1"/>
    <col min="6" max="6" width="50.7109375" style="95" customWidth="1"/>
    <col min="7" max="7" width="15.7109375" style="95" customWidth="1"/>
    <col min="8" max="8" width="50.7109375" style="95" customWidth="1"/>
    <col min="9" max="9" width="15.7109375" style="95" customWidth="1"/>
    <col min="10" max="10" width="50.7109375" style="95" customWidth="1"/>
    <col min="11" max="11" width="15.7109375" style="95" customWidth="1"/>
    <col min="12" max="12" width="50.7109375" style="95" customWidth="1"/>
    <col min="13" max="16384" width="11.42578125" style="90"/>
  </cols>
  <sheetData>
    <row r="1" spans="1:12" s="85" customFormat="1" ht="17.25" customHeight="1" x14ac:dyDescent="0.25">
      <c r="A1" s="84" t="s">
        <v>103</v>
      </c>
      <c r="B1" s="84"/>
      <c r="C1" s="84"/>
      <c r="D1" s="84"/>
      <c r="E1" s="84"/>
      <c r="F1" s="84"/>
      <c r="G1" s="84"/>
      <c r="H1" s="84"/>
      <c r="I1" s="84"/>
      <c r="J1" s="84"/>
      <c r="K1" s="84"/>
      <c r="L1" s="84"/>
    </row>
    <row r="2" spans="1:12" s="85" customFormat="1" ht="17.25" customHeight="1" x14ac:dyDescent="0.25">
      <c r="A2" s="84" t="s">
        <v>104</v>
      </c>
      <c r="B2" s="84"/>
      <c r="C2" s="84"/>
      <c r="D2" s="84"/>
      <c r="E2" s="84"/>
      <c r="F2" s="84"/>
      <c r="G2" s="84"/>
      <c r="H2" s="84"/>
      <c r="I2" s="84"/>
      <c r="J2" s="84"/>
      <c r="K2" s="84"/>
      <c r="L2" s="84"/>
    </row>
    <row r="3" spans="1:12" s="85" customFormat="1" ht="8.25" customHeight="1" x14ac:dyDescent="0.25">
      <c r="A3" s="86"/>
      <c r="B3" s="86"/>
      <c r="C3" s="86"/>
      <c r="D3" s="86"/>
      <c r="E3" s="86"/>
      <c r="F3" s="86"/>
      <c r="G3" s="86"/>
      <c r="H3" s="86"/>
      <c r="I3" s="86"/>
      <c r="J3" s="86"/>
      <c r="K3" s="86"/>
      <c r="L3" s="86"/>
    </row>
    <row r="4" spans="1:12" s="85" customFormat="1" ht="17.25" customHeight="1" x14ac:dyDescent="0.25">
      <c r="A4" s="84" t="s">
        <v>170</v>
      </c>
      <c r="B4" s="84"/>
      <c r="C4" s="84"/>
      <c r="D4" s="84"/>
      <c r="E4" s="84"/>
      <c r="F4" s="84"/>
      <c r="G4" s="84"/>
      <c r="H4" s="84"/>
      <c r="I4" s="84"/>
      <c r="J4" s="84"/>
      <c r="K4" s="84"/>
      <c r="L4" s="84"/>
    </row>
    <row r="5" spans="1:12" s="85" customFormat="1" ht="16.5" customHeight="1" x14ac:dyDescent="0.25">
      <c r="A5" s="84" t="s">
        <v>118</v>
      </c>
      <c r="B5" s="84"/>
      <c r="C5" s="84"/>
      <c r="D5" s="84"/>
      <c r="E5" s="84"/>
      <c r="F5" s="84"/>
      <c r="G5" s="84"/>
      <c r="H5" s="84"/>
      <c r="I5" s="84"/>
      <c r="J5" s="84"/>
      <c r="K5" s="84"/>
      <c r="L5" s="84"/>
    </row>
    <row r="6" spans="1:12" s="85" customFormat="1" ht="9.75" customHeight="1" x14ac:dyDescent="0.25">
      <c r="A6" s="86"/>
      <c r="B6" s="86"/>
      <c r="C6" s="86"/>
      <c r="D6" s="86"/>
      <c r="E6" s="86"/>
      <c r="F6" s="86"/>
      <c r="G6" s="86"/>
      <c r="H6" s="86"/>
      <c r="I6" s="86"/>
      <c r="J6" s="86"/>
      <c r="K6" s="86"/>
      <c r="L6" s="86"/>
    </row>
    <row r="7" spans="1:12" s="85" customFormat="1" ht="74.25" customHeight="1" x14ac:dyDescent="0.25">
      <c r="A7" s="209" t="s">
        <v>194</v>
      </c>
      <c r="B7" s="209"/>
      <c r="C7" s="111"/>
      <c r="D7" s="111"/>
      <c r="E7" s="183"/>
      <c r="F7" s="183"/>
      <c r="G7" s="203"/>
      <c r="H7" s="203"/>
      <c r="I7" s="199"/>
      <c r="J7" s="199"/>
      <c r="K7" s="199"/>
      <c r="L7" s="199"/>
    </row>
    <row r="8" spans="1:12" s="85" customFormat="1" ht="15.75" x14ac:dyDescent="0.25">
      <c r="A8" s="88"/>
      <c r="B8" s="88"/>
      <c r="C8" s="89"/>
      <c r="D8" s="89"/>
      <c r="E8" s="89"/>
      <c r="F8" s="89"/>
      <c r="G8" s="89"/>
      <c r="H8" s="89"/>
      <c r="I8" s="89"/>
      <c r="J8" s="89"/>
      <c r="K8" s="89"/>
      <c r="L8" s="89"/>
    </row>
    <row r="9" spans="1:12" x14ac:dyDescent="0.2">
      <c r="A9" s="210" t="s">
        <v>0</v>
      </c>
      <c r="B9" s="210" t="s">
        <v>105</v>
      </c>
      <c r="C9" s="205">
        <v>1</v>
      </c>
      <c r="D9" s="205"/>
      <c r="E9" s="205">
        <v>2</v>
      </c>
      <c r="F9" s="205"/>
      <c r="G9" s="205">
        <v>3</v>
      </c>
      <c r="H9" s="205"/>
      <c r="I9" s="205">
        <v>4</v>
      </c>
      <c r="J9" s="205"/>
      <c r="K9" s="205">
        <v>5</v>
      </c>
      <c r="L9" s="205"/>
    </row>
    <row r="10" spans="1:12" ht="39.950000000000003" customHeight="1" x14ac:dyDescent="0.2">
      <c r="A10" s="211"/>
      <c r="B10" s="212"/>
      <c r="C10" s="206" t="s">
        <v>154</v>
      </c>
      <c r="D10" s="206"/>
      <c r="E10" s="206" t="s">
        <v>155</v>
      </c>
      <c r="F10" s="206"/>
      <c r="G10" s="206" t="s">
        <v>195</v>
      </c>
      <c r="H10" s="206"/>
      <c r="I10" s="206" t="s">
        <v>156</v>
      </c>
      <c r="J10" s="206"/>
      <c r="K10" s="206" t="s">
        <v>157</v>
      </c>
      <c r="L10" s="206"/>
    </row>
    <row r="11" spans="1:12" ht="39.950000000000003" customHeight="1" x14ac:dyDescent="0.2">
      <c r="A11" s="212"/>
      <c r="B11" s="112" t="s">
        <v>106</v>
      </c>
      <c r="C11" s="112" t="s">
        <v>107</v>
      </c>
      <c r="D11" s="113" t="s">
        <v>108</v>
      </c>
      <c r="E11" s="175" t="s">
        <v>107</v>
      </c>
      <c r="F11" s="113" t="s">
        <v>108</v>
      </c>
      <c r="G11" s="175" t="s">
        <v>107</v>
      </c>
      <c r="H11" s="113" t="s">
        <v>108</v>
      </c>
      <c r="I11" s="175" t="s">
        <v>107</v>
      </c>
      <c r="J11" s="113" t="s">
        <v>108</v>
      </c>
      <c r="K11" s="175" t="s">
        <v>107</v>
      </c>
      <c r="L11" s="113" t="s">
        <v>108</v>
      </c>
    </row>
    <row r="12" spans="1:12" ht="16.5" x14ac:dyDescent="0.2">
      <c r="A12" s="174" t="s">
        <v>147</v>
      </c>
      <c r="B12" s="114" t="s">
        <v>109</v>
      </c>
      <c r="C12" s="115"/>
      <c r="D12" s="115"/>
      <c r="E12" s="115"/>
      <c r="F12" s="115"/>
      <c r="G12" s="115"/>
      <c r="H12" s="115"/>
      <c r="I12" s="115"/>
      <c r="J12" s="115"/>
      <c r="K12" s="115"/>
      <c r="L12" s="115"/>
    </row>
    <row r="13" spans="1:12" ht="220.5" x14ac:dyDescent="0.2">
      <c r="A13" s="213" t="s">
        <v>119</v>
      </c>
      <c r="B13" s="200" t="s">
        <v>158</v>
      </c>
      <c r="C13" s="108" t="str">
        <f>+C14</f>
        <v>SI</v>
      </c>
      <c r="D13" s="191" t="s">
        <v>202</v>
      </c>
      <c r="E13" s="108" t="str">
        <f>+E14</f>
        <v>NO</v>
      </c>
      <c r="F13" s="113" t="s">
        <v>196</v>
      </c>
      <c r="G13" s="108" t="str">
        <f>+G14</f>
        <v>SI</v>
      </c>
      <c r="H13" s="191" t="s">
        <v>203</v>
      </c>
      <c r="I13" s="108" t="str">
        <f>+I14</f>
        <v>SI</v>
      </c>
      <c r="J13" s="113" t="s">
        <v>192</v>
      </c>
      <c r="K13" s="108" t="str">
        <f>+K14</f>
        <v>NO</v>
      </c>
      <c r="L13" s="113" t="s">
        <v>173</v>
      </c>
    </row>
    <row r="14" spans="1:12" s="85" customFormat="1" ht="48.75" customHeight="1" x14ac:dyDescent="0.25">
      <c r="A14" s="214"/>
      <c r="B14" s="117" t="s">
        <v>159</v>
      </c>
      <c r="C14" s="108" t="str">
        <f>+IF(D14&gt;=VTE!$D$6,"SI","NO")</f>
        <v>SI</v>
      </c>
      <c r="D14" s="118">
        <f>+VTE!G6</f>
        <v>202966569</v>
      </c>
      <c r="E14" s="108" t="str">
        <f>+IF(F14&gt;=VTE!$D$6,"SI","NO")</f>
        <v>NO</v>
      </c>
      <c r="F14" s="118">
        <f>+VTE!K6</f>
        <v>0</v>
      </c>
      <c r="G14" s="108" t="str">
        <f>+IF(H14&gt;=VTE!$D$6,"SI","NO")</f>
        <v>SI</v>
      </c>
      <c r="H14" s="118">
        <f>+VTE!O6</f>
        <v>567652922</v>
      </c>
      <c r="I14" s="108" t="str">
        <f>+IF(J14&gt;=VTE!$D$6,"SI","NO")</f>
        <v>SI</v>
      </c>
      <c r="J14" s="118">
        <f>+VTE!S6</f>
        <v>317290885</v>
      </c>
      <c r="K14" s="108" t="str">
        <f>+IF(L14&gt;=VTE!$D$6,"SI","NO")</f>
        <v>NO</v>
      </c>
      <c r="L14" s="118">
        <f>+VTE!W6</f>
        <v>0</v>
      </c>
    </row>
    <row r="15" spans="1:12" s="85" customFormat="1" ht="47.25" x14ac:dyDescent="0.25">
      <c r="A15" s="215"/>
      <c r="B15" s="119" t="s">
        <v>143</v>
      </c>
      <c r="C15" s="120" t="s">
        <v>111</v>
      </c>
      <c r="D15" s="120" t="s">
        <v>111</v>
      </c>
      <c r="E15" s="120" t="s">
        <v>111</v>
      </c>
      <c r="F15" s="120" t="s">
        <v>111</v>
      </c>
      <c r="G15" s="120" t="s">
        <v>111</v>
      </c>
      <c r="H15" s="120" t="s">
        <v>111</v>
      </c>
      <c r="I15" s="120" t="s">
        <v>111</v>
      </c>
      <c r="J15" s="120" t="s">
        <v>111</v>
      </c>
      <c r="K15" s="120" t="s">
        <v>174</v>
      </c>
      <c r="L15" s="118">
        <f>+VTE!W13</f>
        <v>0</v>
      </c>
    </row>
    <row r="16" spans="1:12" ht="24.95" customHeight="1" x14ac:dyDescent="0.2">
      <c r="A16" s="174" t="s">
        <v>145</v>
      </c>
      <c r="B16" s="121" t="s">
        <v>123</v>
      </c>
      <c r="C16" s="122"/>
      <c r="D16" s="122"/>
      <c r="E16" s="122"/>
      <c r="F16" s="122"/>
      <c r="G16" s="122"/>
      <c r="H16" s="122"/>
      <c r="I16" s="122"/>
      <c r="J16" s="122"/>
      <c r="K16" s="122"/>
      <c r="L16" s="122"/>
    </row>
    <row r="17" spans="1:12" ht="220.5" x14ac:dyDescent="0.2">
      <c r="A17" s="177"/>
      <c r="B17" s="116" t="s">
        <v>187</v>
      </c>
      <c r="C17" s="251" t="s">
        <v>110</v>
      </c>
      <c r="D17" s="251" t="s">
        <v>205</v>
      </c>
      <c r="E17" s="108" t="s">
        <v>174</v>
      </c>
      <c r="F17" s="113" t="s">
        <v>196</v>
      </c>
      <c r="G17" s="251" t="s">
        <v>110</v>
      </c>
      <c r="H17" s="251" t="s">
        <v>211</v>
      </c>
      <c r="I17" s="108" t="s">
        <v>174</v>
      </c>
      <c r="J17" s="108" t="s">
        <v>197</v>
      </c>
      <c r="K17" s="108" t="s">
        <v>174</v>
      </c>
      <c r="L17" s="108" t="s">
        <v>182</v>
      </c>
    </row>
    <row r="18" spans="1:12" ht="220.5" x14ac:dyDescent="0.2">
      <c r="A18" s="178"/>
      <c r="B18" s="116" t="s">
        <v>183</v>
      </c>
      <c r="C18" s="251" t="s">
        <v>110</v>
      </c>
      <c r="D18" s="251" t="s">
        <v>206</v>
      </c>
      <c r="E18" s="108" t="s">
        <v>174</v>
      </c>
      <c r="F18" s="113" t="s">
        <v>196</v>
      </c>
      <c r="G18" s="251" t="s">
        <v>110</v>
      </c>
      <c r="H18" s="251" t="s">
        <v>212</v>
      </c>
      <c r="I18" s="108" t="s">
        <v>174</v>
      </c>
      <c r="J18" s="108" t="s">
        <v>198</v>
      </c>
      <c r="K18" s="108" t="s">
        <v>174</v>
      </c>
      <c r="L18" s="108" t="s">
        <v>184</v>
      </c>
    </row>
    <row r="19" spans="1:12" ht="369" customHeight="1" x14ac:dyDescent="0.2">
      <c r="A19" s="179"/>
      <c r="B19" s="116" t="s">
        <v>185</v>
      </c>
      <c r="C19" s="251" t="s">
        <v>174</v>
      </c>
      <c r="D19" s="251" t="s">
        <v>210</v>
      </c>
      <c r="E19" s="108" t="s">
        <v>174</v>
      </c>
      <c r="F19" s="113" t="s">
        <v>196</v>
      </c>
      <c r="G19" s="251" t="s">
        <v>110</v>
      </c>
      <c r="H19" s="251" t="s">
        <v>213</v>
      </c>
      <c r="I19" s="108" t="s">
        <v>174</v>
      </c>
      <c r="J19" s="108" t="s">
        <v>200</v>
      </c>
      <c r="K19" s="108" t="s">
        <v>174</v>
      </c>
      <c r="L19" s="108" t="s">
        <v>186</v>
      </c>
    </row>
    <row r="20" spans="1:12" ht="171" customHeight="1" x14ac:dyDescent="0.2">
      <c r="A20" s="123"/>
      <c r="B20" s="116" t="s">
        <v>160</v>
      </c>
      <c r="C20" s="251" t="s">
        <v>174</v>
      </c>
      <c r="D20" s="251" t="s">
        <v>207</v>
      </c>
      <c r="E20" s="108" t="s">
        <v>174</v>
      </c>
      <c r="F20" s="113" t="s">
        <v>196</v>
      </c>
      <c r="G20" s="251" t="s">
        <v>110</v>
      </c>
      <c r="H20" s="251" t="s">
        <v>214</v>
      </c>
      <c r="I20" s="108" t="s">
        <v>110</v>
      </c>
      <c r="J20" s="108" t="s">
        <v>199</v>
      </c>
      <c r="K20" s="108" t="s">
        <v>110</v>
      </c>
      <c r="L20" s="108" t="s">
        <v>188</v>
      </c>
    </row>
    <row r="21" spans="1:12" ht="24.95" customHeight="1" x14ac:dyDescent="0.2">
      <c r="A21" s="110" t="s">
        <v>124</v>
      </c>
      <c r="B21" s="121" t="s">
        <v>125</v>
      </c>
      <c r="C21" s="122"/>
      <c r="D21" s="122"/>
      <c r="E21" s="122"/>
      <c r="F21" s="122"/>
      <c r="G21" s="122"/>
      <c r="H21" s="122"/>
      <c r="I21" s="122"/>
      <c r="J21" s="122"/>
      <c r="K21" s="122"/>
      <c r="L21" s="122"/>
    </row>
    <row r="22" spans="1:12" ht="48.75" customHeight="1" x14ac:dyDescent="0.2">
      <c r="A22" s="112"/>
      <c r="B22" s="124" t="s">
        <v>126</v>
      </c>
      <c r="C22" s="108"/>
      <c r="D22" s="109"/>
      <c r="E22" s="108"/>
      <c r="F22" s="109"/>
      <c r="G22" s="108"/>
      <c r="H22" s="109"/>
      <c r="I22" s="108"/>
      <c r="J22" s="109"/>
      <c r="K22" s="108"/>
      <c r="L22" s="109"/>
    </row>
    <row r="23" spans="1:12" ht="13.5" thickBot="1" x14ac:dyDescent="0.25">
      <c r="A23" s="91"/>
      <c r="B23" s="91"/>
      <c r="C23" s="91"/>
      <c r="D23" s="91"/>
      <c r="E23" s="91"/>
      <c r="F23" s="91"/>
      <c r="G23" s="91"/>
      <c r="H23" s="91"/>
      <c r="I23" s="91"/>
      <c r="J23" s="91"/>
      <c r="K23" s="91"/>
      <c r="L23" s="91"/>
    </row>
    <row r="24" spans="1:12" s="92" customFormat="1" ht="19.5" customHeight="1" thickBot="1" x14ac:dyDescent="0.3">
      <c r="A24" s="216" t="s">
        <v>112</v>
      </c>
      <c r="B24" s="217"/>
      <c r="C24" s="207" t="s">
        <v>189</v>
      </c>
      <c r="D24" s="208"/>
      <c r="E24" s="207" t="s">
        <v>189</v>
      </c>
      <c r="F24" s="208"/>
      <c r="G24" s="207" t="s">
        <v>121</v>
      </c>
      <c r="H24" s="208"/>
      <c r="I24" s="207" t="s">
        <v>189</v>
      </c>
      <c r="J24" s="208"/>
      <c r="K24" s="207" t="s">
        <v>189</v>
      </c>
      <c r="L24" s="208"/>
    </row>
    <row r="25" spans="1:12" x14ac:dyDescent="0.2">
      <c r="D25" s="94"/>
      <c r="F25" s="94"/>
      <c r="H25" s="94"/>
      <c r="J25" s="94"/>
      <c r="L25" s="94"/>
    </row>
    <row r="26" spans="1:12" s="98" customFormat="1" ht="15.75" hidden="1" x14ac:dyDescent="0.25">
      <c r="A26" s="125"/>
      <c r="B26" s="126" t="s">
        <v>127</v>
      </c>
      <c r="C26" s="92"/>
      <c r="D26" s="127">
        <f>+D22</f>
        <v>0</v>
      </c>
      <c r="E26" s="92"/>
      <c r="F26" s="127">
        <f>+F22</f>
        <v>0</v>
      </c>
      <c r="G26" s="92"/>
      <c r="H26" s="127">
        <f>+H22</f>
        <v>0</v>
      </c>
      <c r="I26" s="92"/>
      <c r="J26" s="127">
        <f>+J22</f>
        <v>0</v>
      </c>
      <c r="K26" s="92"/>
      <c r="L26" s="127">
        <f>+L22</f>
        <v>0</v>
      </c>
    </row>
    <row r="27" spans="1:12" s="98" customFormat="1" ht="15.75" hidden="1" x14ac:dyDescent="0.25">
      <c r="A27" s="125"/>
      <c r="B27" s="126" t="s">
        <v>128</v>
      </c>
      <c r="C27" s="92"/>
      <c r="D27" s="129" t="e">
        <f>+ROUND(IF(D26&lt;=VLOOKUP($B$47,formula,2,FALSE),500*(1-((VLOOKUP($B$47,formula,2,FALSE)-D26)/VLOOKUP($B$47,formula,2,FALSE))),500*(1-2*(ABS(VLOOKUP($B$47,formula,2,FALSE)-D26)/VLOOKUP($B$47,formula,2,FALSE)))),3)</f>
        <v>#DIV/0!</v>
      </c>
      <c r="E27" s="92"/>
      <c r="F27" s="129" t="e">
        <f>+ROUND(IF(F26&lt;=VLOOKUP($B$47,formula,2,FALSE),500*(1-((VLOOKUP($B$47,formula,2,FALSE)-F26)/VLOOKUP($B$47,formula,2,FALSE))),500*(1-2*(ABS(VLOOKUP($B$47,formula,2,FALSE)-F26)/VLOOKUP($B$47,formula,2,FALSE)))),3)</f>
        <v>#DIV/0!</v>
      </c>
      <c r="G27" s="92"/>
      <c r="H27" s="129" t="e">
        <f>+ROUND(IF(H26&lt;=VLOOKUP($B$47,formula,2,FALSE),500*(1-((VLOOKUP($B$47,formula,2,FALSE)-H26)/VLOOKUP($B$47,formula,2,FALSE))),500*(1-2*(ABS(VLOOKUP($B$47,formula,2,FALSE)-H26)/VLOOKUP($B$47,formula,2,FALSE)))),3)</f>
        <v>#DIV/0!</v>
      </c>
      <c r="I27" s="92"/>
      <c r="J27" s="129" t="e">
        <f>+ROUND(IF(J26&lt;=VLOOKUP($B$47,formula,2,FALSE),500*(1-((VLOOKUP($B$47,formula,2,FALSE)-J26)/VLOOKUP($B$47,formula,2,FALSE))),500*(1-2*(ABS(VLOOKUP($B$47,formula,2,FALSE)-J26)/VLOOKUP($B$47,formula,2,FALSE)))),3)</f>
        <v>#DIV/0!</v>
      </c>
      <c r="K27" s="92"/>
      <c r="L27" s="129" t="e">
        <f>+ROUND(IF(L26&lt;=VLOOKUP($B$47,formula,2,FALSE),500*(1-((VLOOKUP($B$47,formula,2,FALSE)-L26)/VLOOKUP($B$47,formula,2,FALSE))),500*(1-2*(ABS(VLOOKUP($B$47,formula,2,FALSE)-L26)/VLOOKUP($B$47,formula,2,FALSE)))),3)</f>
        <v>#DIV/0!</v>
      </c>
    </row>
    <row r="28" spans="1:12" s="98" customFormat="1" ht="34.5" hidden="1" customHeight="1" x14ac:dyDescent="0.25">
      <c r="A28" s="125"/>
      <c r="B28" s="202" t="s">
        <v>168</v>
      </c>
      <c r="C28" s="92"/>
      <c r="D28" s="125">
        <v>100</v>
      </c>
      <c r="E28" s="92"/>
      <c r="F28" s="125">
        <v>0</v>
      </c>
      <c r="G28" s="92"/>
      <c r="H28" s="125">
        <v>400</v>
      </c>
      <c r="I28" s="92"/>
      <c r="J28" s="125">
        <v>250</v>
      </c>
      <c r="K28" s="92"/>
      <c r="L28" s="125">
        <v>0</v>
      </c>
    </row>
    <row r="29" spans="1:12" s="98" customFormat="1" ht="15.75" hidden="1" x14ac:dyDescent="0.25">
      <c r="A29" s="125"/>
      <c r="B29" s="126" t="s">
        <v>169</v>
      </c>
      <c r="C29" s="92"/>
      <c r="D29" s="125">
        <v>0</v>
      </c>
      <c r="E29" s="92"/>
      <c r="F29" s="125">
        <v>0</v>
      </c>
      <c r="G29" s="92"/>
      <c r="H29" s="125">
        <v>100</v>
      </c>
      <c r="I29" s="92"/>
      <c r="J29" s="125">
        <v>0</v>
      </c>
      <c r="K29" s="92"/>
      <c r="L29" s="125">
        <v>0</v>
      </c>
    </row>
    <row r="30" spans="1:12" s="98" customFormat="1" ht="15.75" hidden="1" x14ac:dyDescent="0.25">
      <c r="A30" s="125"/>
      <c r="B30" s="126" t="s">
        <v>129</v>
      </c>
      <c r="C30" s="92"/>
      <c r="D30" s="130" t="e">
        <f>SUM(D27:D29)</f>
        <v>#DIV/0!</v>
      </c>
      <c r="E30" s="92"/>
      <c r="F30" s="130" t="e">
        <f>SUM(F27:F29)</f>
        <v>#DIV/0!</v>
      </c>
      <c r="G30" s="92"/>
      <c r="H30" s="130" t="e">
        <f>SUM(H27:H29)</f>
        <v>#DIV/0!</v>
      </c>
      <c r="I30" s="92"/>
      <c r="J30" s="130" t="e">
        <f>SUM(J27:J29)</f>
        <v>#DIV/0!</v>
      </c>
      <c r="K30" s="92"/>
      <c r="L30" s="130" t="e">
        <f>SUM(L27:L29)</f>
        <v>#DIV/0!</v>
      </c>
    </row>
    <row r="31" spans="1:12" s="98" customFormat="1" ht="18" hidden="1" x14ac:dyDescent="0.25">
      <c r="A31" s="125"/>
      <c r="B31" s="126" t="s">
        <v>130</v>
      </c>
      <c r="C31" s="131"/>
      <c r="D31" s="132"/>
      <c r="E31" s="131"/>
      <c r="F31" s="132"/>
      <c r="G31" s="131"/>
      <c r="H31" s="132"/>
      <c r="I31" s="131"/>
      <c r="J31" s="132"/>
      <c r="K31" s="131"/>
      <c r="L31" s="132"/>
    </row>
    <row r="32" spans="1:12" s="98" customFormat="1" ht="15.75" hidden="1" x14ac:dyDescent="0.25">
      <c r="A32" s="125"/>
      <c r="B32" s="126"/>
      <c r="C32" s="96"/>
      <c r="D32" s="133"/>
      <c r="E32" s="96"/>
      <c r="F32" s="133"/>
      <c r="G32" s="96"/>
      <c r="H32" s="133"/>
      <c r="I32" s="96"/>
      <c r="J32" s="133"/>
      <c r="K32" s="96"/>
      <c r="L32" s="133"/>
    </row>
    <row r="33" spans="1:18" s="98" customFormat="1" ht="18" hidden="1" x14ac:dyDescent="0.25">
      <c r="A33" s="107" t="s">
        <v>131</v>
      </c>
      <c r="B33" s="173">
        <v>194329880</v>
      </c>
      <c r="C33" s="96"/>
      <c r="D33" s="96"/>
      <c r="E33" s="96"/>
      <c r="F33" s="96"/>
      <c r="G33" s="96"/>
      <c r="H33" s="96"/>
      <c r="I33" s="96"/>
      <c r="J33" s="96"/>
      <c r="K33" s="96"/>
      <c r="L33" s="96"/>
      <c r="R33" s="99"/>
    </row>
    <row r="34" spans="1:18" s="98" customFormat="1" ht="15.75" hidden="1" x14ac:dyDescent="0.25">
      <c r="A34" s="135"/>
      <c r="B34" s="136"/>
      <c r="C34" s="96"/>
      <c r="D34" s="96"/>
      <c r="E34" s="96"/>
      <c r="F34" s="96"/>
      <c r="G34" s="96"/>
      <c r="H34" s="96"/>
      <c r="I34" s="96"/>
      <c r="J34" s="96"/>
      <c r="K34" s="96"/>
      <c r="L34" s="96"/>
    </row>
    <row r="35" spans="1:18" s="98" customFormat="1" ht="18" hidden="1" x14ac:dyDescent="0.25">
      <c r="A35" s="107" t="s">
        <v>142</v>
      </c>
      <c r="B35" s="182">
        <f>+MAX(C26:L26)</f>
        <v>0</v>
      </c>
      <c r="C35" s="96"/>
      <c r="D35" s="96"/>
      <c r="E35" s="96"/>
      <c r="F35" s="96"/>
      <c r="G35" s="96"/>
      <c r="H35" s="96"/>
      <c r="I35" s="96"/>
      <c r="J35" s="96"/>
      <c r="K35" s="96"/>
      <c r="L35" s="96"/>
      <c r="R35" s="99"/>
    </row>
    <row r="36" spans="1:18" s="98" customFormat="1" ht="15.75" hidden="1" x14ac:dyDescent="0.25">
      <c r="A36" s="135"/>
      <c r="B36" s="136"/>
      <c r="C36" s="96"/>
      <c r="D36" s="96"/>
      <c r="E36" s="96"/>
      <c r="F36" s="96"/>
      <c r="G36" s="96"/>
      <c r="H36" s="96"/>
      <c r="I36" s="96"/>
      <c r="J36" s="96"/>
      <c r="K36" s="96"/>
      <c r="L36" s="96"/>
    </row>
    <row r="37" spans="1:18" s="98" customFormat="1" ht="15.75" hidden="1" x14ac:dyDescent="0.25">
      <c r="A37" s="107" t="s">
        <v>132</v>
      </c>
      <c r="B37" s="137" t="s">
        <v>133</v>
      </c>
      <c r="C37" s="96"/>
      <c r="D37" s="128"/>
      <c r="E37" s="96"/>
      <c r="F37" s="128"/>
      <c r="G37" s="96"/>
      <c r="H37" s="128"/>
      <c r="I37" s="96"/>
      <c r="J37" s="128"/>
      <c r="K37" s="96"/>
      <c r="L37" s="128"/>
    </row>
    <row r="38" spans="1:18" s="98" customFormat="1" ht="18" hidden="1" x14ac:dyDescent="0.25">
      <c r="A38" s="138">
        <v>1</v>
      </c>
      <c r="B38" s="139">
        <f>+AVERAGE(D26:L26)</f>
        <v>0</v>
      </c>
      <c r="C38" s="96"/>
      <c r="D38" s="96"/>
      <c r="E38" s="96"/>
      <c r="F38" s="96"/>
      <c r="G38" s="96"/>
      <c r="H38" s="96"/>
      <c r="I38" s="96"/>
      <c r="J38" s="96"/>
      <c r="K38" s="96"/>
      <c r="L38" s="96"/>
    </row>
    <row r="39" spans="1:18" s="98" customFormat="1" ht="18" hidden="1" x14ac:dyDescent="0.25">
      <c r="A39" s="138">
        <v>2</v>
      </c>
      <c r="B39" s="139">
        <f>+(B38+B35)/2</f>
        <v>0</v>
      </c>
      <c r="C39" s="96"/>
      <c r="D39" s="96"/>
      <c r="E39" s="96"/>
      <c r="F39" s="96"/>
      <c r="G39" s="96"/>
      <c r="H39" s="96"/>
      <c r="I39" s="96"/>
      <c r="J39" s="96"/>
      <c r="K39" s="96"/>
      <c r="L39" s="96"/>
    </row>
    <row r="40" spans="1:18" s="98" customFormat="1" ht="18" hidden="1" x14ac:dyDescent="0.25">
      <c r="A40" s="138">
        <v>3</v>
      </c>
      <c r="B40" s="139" t="e">
        <f>+GEOMEAN(D26:L26,B33)</f>
        <v>#NUM!</v>
      </c>
      <c r="C40" s="134"/>
      <c r="D40" s="96"/>
      <c r="E40" s="134"/>
      <c r="F40" s="96"/>
      <c r="G40" s="134"/>
      <c r="H40" s="96"/>
      <c r="I40" s="134"/>
      <c r="J40" s="96"/>
      <c r="K40" s="134"/>
      <c r="L40" s="96"/>
    </row>
    <row r="41" spans="1:18" s="98" customFormat="1" ht="15.75" hidden="1" x14ac:dyDescent="0.25">
      <c r="A41" s="96"/>
      <c r="B41" s="136"/>
      <c r="C41" s="134"/>
      <c r="D41" s="96"/>
      <c r="E41" s="134"/>
      <c r="F41" s="96"/>
      <c r="G41" s="134"/>
      <c r="H41" s="96"/>
      <c r="I41" s="134"/>
      <c r="J41" s="96"/>
      <c r="K41" s="134"/>
      <c r="L41" s="96"/>
    </row>
    <row r="42" spans="1:18" s="98" customFormat="1" ht="18" hidden="1" x14ac:dyDescent="0.25">
      <c r="A42" s="140" t="s">
        <v>134</v>
      </c>
      <c r="B42" s="141">
        <f>+COUNT(C26:D26)</f>
        <v>1</v>
      </c>
      <c r="C42" s="134"/>
      <c r="D42" s="96"/>
      <c r="E42" s="134"/>
      <c r="F42" s="96"/>
      <c r="G42" s="134"/>
      <c r="H42" s="96"/>
      <c r="I42" s="134"/>
      <c r="J42" s="96"/>
      <c r="K42" s="134"/>
      <c r="L42" s="96"/>
    </row>
    <row r="43" spans="1:18" s="98" customFormat="1" ht="18" hidden="1" x14ac:dyDescent="0.25">
      <c r="A43" s="142" t="s">
        <v>135</v>
      </c>
      <c r="B43" s="143">
        <f>+IF(AND(1&lt;=B42,B42&lt;=3),1,IF(AND(4&lt;=B42,B42&lt;=6),2,IF(AND(7&lt;=B42,B42&lt;=10),3,"NO APLICA")))</f>
        <v>1</v>
      </c>
      <c r="C43" s="134"/>
      <c r="D43" s="96"/>
      <c r="E43" s="134"/>
      <c r="F43" s="96"/>
      <c r="G43" s="134"/>
      <c r="H43" s="96"/>
      <c r="I43" s="134"/>
      <c r="J43" s="96"/>
      <c r="K43" s="134"/>
      <c r="L43" s="96"/>
    </row>
    <row r="44" spans="1:18" s="98" customFormat="1" ht="12.75" hidden="1" customHeight="1" x14ac:dyDescent="0.25">
      <c r="A44" s="144"/>
      <c r="B44" s="145"/>
      <c r="C44" s="134"/>
      <c r="D44" s="96"/>
      <c r="E44" s="134"/>
      <c r="F44" s="96"/>
      <c r="G44" s="134"/>
      <c r="H44" s="96"/>
      <c r="I44" s="134"/>
      <c r="J44" s="96"/>
      <c r="K44" s="134"/>
      <c r="L44" s="96"/>
    </row>
    <row r="45" spans="1:18" s="98" customFormat="1" ht="18" hidden="1" x14ac:dyDescent="0.25">
      <c r="A45" s="140" t="s">
        <v>136</v>
      </c>
      <c r="B45" s="146">
        <v>2963.58</v>
      </c>
      <c r="C45" s="134"/>
      <c r="D45" s="96"/>
      <c r="E45" s="134"/>
      <c r="F45" s="96"/>
      <c r="G45" s="134"/>
      <c r="H45" s="96"/>
      <c r="I45" s="134"/>
      <c r="J45" s="96"/>
      <c r="K45" s="134"/>
      <c r="L45" s="96"/>
    </row>
    <row r="46" spans="1:18" s="98" customFormat="1" ht="18" hidden="1" x14ac:dyDescent="0.25">
      <c r="A46" s="140" t="s">
        <v>137</v>
      </c>
      <c r="B46" s="147">
        <f>+MOD(B45,INT(B45))</f>
        <v>0.57999999999992724</v>
      </c>
      <c r="C46" s="134"/>
      <c r="D46" s="96"/>
      <c r="E46" s="134"/>
      <c r="F46" s="96"/>
      <c r="G46" s="134"/>
      <c r="H46" s="96"/>
      <c r="I46" s="134"/>
      <c r="J46" s="96"/>
      <c r="K46" s="134"/>
      <c r="L46" s="96"/>
    </row>
    <row r="47" spans="1:18" s="98" customFormat="1" ht="32.25" hidden="1" customHeight="1" x14ac:dyDescent="0.25">
      <c r="A47" s="140" t="s">
        <v>132</v>
      </c>
      <c r="B47" s="181">
        <f>+IF(AND(0&lt;=B46,B46&lt;=0.33),1,IF(AND(0.34&lt;=B46,B46&lt;=0.66),2,IF(AND(0.67&lt;=B46,B46&lt;=0.99),3,"NO APLICA")))</f>
        <v>2</v>
      </c>
      <c r="C47" s="134"/>
      <c r="D47" s="96"/>
      <c r="E47" s="134"/>
      <c r="F47" s="96"/>
      <c r="G47" s="134"/>
      <c r="H47" s="96"/>
      <c r="I47" s="134"/>
      <c r="J47" s="96"/>
      <c r="K47" s="134"/>
      <c r="L47" s="96"/>
    </row>
    <row r="48" spans="1:18" x14ac:dyDescent="0.2">
      <c r="D48" s="94"/>
      <c r="F48" s="94"/>
      <c r="H48" s="94"/>
      <c r="J48" s="94"/>
      <c r="L48" s="94"/>
    </row>
    <row r="49" spans="2:12" ht="12.75" customHeight="1" x14ac:dyDescent="0.2">
      <c r="C49" s="94"/>
      <c r="E49" s="94"/>
      <c r="G49" s="94"/>
      <c r="I49" s="94"/>
      <c r="K49" s="94"/>
    </row>
    <row r="50" spans="2:12" ht="12.75" customHeight="1" x14ac:dyDescent="0.2">
      <c r="B50" s="87" t="s">
        <v>113</v>
      </c>
      <c r="C50" s="94"/>
      <c r="E50" s="94"/>
      <c r="G50" s="94"/>
      <c r="I50" s="94"/>
      <c r="K50" s="94"/>
    </row>
    <row r="51" spans="2:12" ht="12.75" customHeight="1" x14ac:dyDescent="0.2">
      <c r="C51" s="94"/>
      <c r="E51" s="94"/>
      <c r="G51" s="94"/>
      <c r="I51" s="94"/>
      <c r="K51" s="94"/>
    </row>
    <row r="52" spans="2:12" ht="12.75" customHeight="1" x14ac:dyDescent="0.2">
      <c r="C52" s="94"/>
      <c r="E52" s="94"/>
      <c r="G52" s="94"/>
      <c r="I52" s="94"/>
      <c r="K52" s="94"/>
    </row>
    <row r="53" spans="2:12" ht="18.75" customHeight="1" x14ac:dyDescent="0.2">
      <c r="B53" s="96"/>
    </row>
    <row r="54" spans="2:12" ht="15.75" x14ac:dyDescent="0.2">
      <c r="B54" s="97" t="s">
        <v>148</v>
      </c>
      <c r="C54" s="94"/>
      <c r="E54" s="94"/>
      <c r="G54" s="94"/>
      <c r="I54" s="94"/>
      <c r="K54" s="94"/>
    </row>
    <row r="55" spans="2:12" ht="15.75" x14ac:dyDescent="0.25">
      <c r="B55" s="98" t="s">
        <v>219</v>
      </c>
      <c r="C55" s="94"/>
      <c r="E55" s="94"/>
      <c r="G55" s="94"/>
      <c r="I55" s="94"/>
      <c r="K55" s="94"/>
    </row>
    <row r="56" spans="2:12" ht="12.75" customHeight="1" x14ac:dyDescent="0.2">
      <c r="C56" s="94"/>
      <c r="E56" s="94"/>
      <c r="G56" s="94"/>
      <c r="I56" s="94"/>
      <c r="K56" s="94"/>
    </row>
    <row r="57" spans="2:12" ht="12.75" customHeight="1" x14ac:dyDescent="0.2">
      <c r="C57" s="94"/>
      <c r="E57" s="94"/>
      <c r="G57" s="94"/>
      <c r="I57" s="94"/>
      <c r="K57" s="94"/>
    </row>
    <row r="58" spans="2:12" ht="14.25" customHeight="1" x14ac:dyDescent="0.25">
      <c r="B58" s="98"/>
      <c r="C58" s="98"/>
      <c r="D58" s="99"/>
      <c r="E58" s="98"/>
      <c r="F58" s="99"/>
      <c r="G58" s="98"/>
      <c r="H58" s="99"/>
      <c r="I58" s="98"/>
      <c r="J58" s="99"/>
      <c r="K58" s="98"/>
      <c r="L58" s="99"/>
    </row>
    <row r="59" spans="2:12" ht="15.75" x14ac:dyDescent="0.2">
      <c r="B59" s="97" t="s">
        <v>149</v>
      </c>
      <c r="C59" s="94"/>
      <c r="E59" s="94"/>
      <c r="G59" s="94"/>
      <c r="I59" s="94"/>
      <c r="K59" s="94"/>
    </row>
    <row r="60" spans="2:12" ht="15.75" x14ac:dyDescent="0.25">
      <c r="B60" s="98" t="s">
        <v>219</v>
      </c>
      <c r="C60" s="94"/>
      <c r="E60" s="94"/>
      <c r="G60" s="94"/>
      <c r="I60" s="94"/>
      <c r="K60" s="94"/>
    </row>
    <row r="61" spans="2:12" ht="15.75" x14ac:dyDescent="0.25">
      <c r="B61" s="98"/>
      <c r="C61" s="94"/>
      <c r="E61" s="94"/>
      <c r="G61" s="94"/>
      <c r="I61" s="94"/>
      <c r="K61" s="94"/>
    </row>
    <row r="62" spans="2:12" ht="15.75" x14ac:dyDescent="0.25">
      <c r="B62" s="98"/>
      <c r="C62" s="94"/>
      <c r="E62" s="94"/>
      <c r="G62" s="94"/>
      <c r="I62" s="94"/>
      <c r="K62" s="94"/>
    </row>
    <row r="63" spans="2:12" ht="15.75" x14ac:dyDescent="0.2">
      <c r="B63" s="97" t="s">
        <v>115</v>
      </c>
      <c r="D63" s="97"/>
      <c r="F63" s="97"/>
      <c r="H63" s="97"/>
      <c r="J63" s="97"/>
      <c r="L63" s="97"/>
    </row>
    <row r="64" spans="2:12" ht="15.75" x14ac:dyDescent="0.25">
      <c r="B64" s="98" t="s">
        <v>116</v>
      </c>
      <c r="D64" s="99"/>
      <c r="F64" s="99"/>
      <c r="H64" s="99"/>
      <c r="J64" s="99"/>
      <c r="L64" s="99"/>
    </row>
    <row r="65" spans="1:12" ht="15.75" x14ac:dyDescent="0.25">
      <c r="B65" s="98" t="s">
        <v>117</v>
      </c>
      <c r="D65" s="99"/>
      <c r="F65" s="99"/>
      <c r="H65" s="99"/>
      <c r="J65" s="99"/>
      <c r="L65" s="99"/>
    </row>
    <row r="66" spans="1:12" ht="14.25" customHeight="1" x14ac:dyDescent="0.25">
      <c r="B66" s="98"/>
      <c r="C66" s="99"/>
      <c r="D66" s="99"/>
      <c r="E66" s="99"/>
      <c r="F66" s="99"/>
      <c r="G66" s="99"/>
      <c r="H66" s="99"/>
      <c r="I66" s="99"/>
      <c r="J66" s="99"/>
      <c r="K66" s="99"/>
      <c r="L66" s="99"/>
    </row>
    <row r="71" spans="1:12" s="94" customFormat="1" x14ac:dyDescent="0.25">
      <c r="A71" s="93"/>
      <c r="C71" s="95"/>
      <c r="D71" s="95"/>
      <c r="E71" s="95"/>
      <c r="F71" s="95"/>
      <c r="G71" s="95"/>
      <c r="H71" s="95"/>
      <c r="I71" s="95"/>
      <c r="J71" s="95"/>
      <c r="K71" s="95"/>
      <c r="L71" s="95"/>
    </row>
    <row r="72" spans="1:12" s="94" customFormat="1" x14ac:dyDescent="0.25">
      <c r="A72" s="93"/>
      <c r="C72" s="95"/>
      <c r="D72" s="95"/>
      <c r="E72" s="95"/>
      <c r="F72" s="95"/>
      <c r="G72" s="95"/>
      <c r="H72" s="95"/>
      <c r="I72" s="95"/>
      <c r="J72" s="95"/>
      <c r="K72" s="95"/>
      <c r="L72" s="95"/>
    </row>
    <row r="73" spans="1:12" s="94" customFormat="1" x14ac:dyDescent="0.25">
      <c r="A73" s="93"/>
      <c r="C73" s="95"/>
      <c r="D73" s="95"/>
      <c r="E73" s="95"/>
      <c r="F73" s="95"/>
      <c r="G73" s="95"/>
      <c r="H73" s="95"/>
      <c r="I73" s="95"/>
      <c r="J73" s="95"/>
      <c r="K73" s="95"/>
      <c r="L73" s="95"/>
    </row>
    <row r="74" spans="1:12" s="94" customFormat="1" x14ac:dyDescent="0.25">
      <c r="A74" s="93"/>
      <c r="C74" s="95"/>
      <c r="D74" s="95"/>
      <c r="E74" s="95"/>
      <c r="F74" s="95"/>
      <c r="G74" s="95"/>
      <c r="H74" s="95"/>
      <c r="I74" s="95"/>
      <c r="J74" s="95"/>
      <c r="K74" s="95"/>
      <c r="L74" s="95"/>
    </row>
    <row r="75" spans="1:12" s="94" customFormat="1" x14ac:dyDescent="0.25">
      <c r="A75" s="93"/>
      <c r="C75" s="95"/>
      <c r="D75" s="95"/>
      <c r="E75" s="95"/>
      <c r="F75" s="95"/>
      <c r="G75" s="95"/>
      <c r="H75" s="95"/>
      <c r="I75" s="95"/>
      <c r="J75" s="95"/>
      <c r="K75" s="95"/>
      <c r="L75" s="95"/>
    </row>
  </sheetData>
  <mergeCells count="20">
    <mergeCell ref="G9:H9"/>
    <mergeCell ref="G10:H10"/>
    <mergeCell ref="G24:H24"/>
    <mergeCell ref="E9:F9"/>
    <mergeCell ref="E10:F10"/>
    <mergeCell ref="E24:F24"/>
    <mergeCell ref="A7:B7"/>
    <mergeCell ref="A9:A11"/>
    <mergeCell ref="B9:B10"/>
    <mergeCell ref="C9:D9"/>
    <mergeCell ref="C10:D10"/>
    <mergeCell ref="A13:A15"/>
    <mergeCell ref="A24:B24"/>
    <mergeCell ref="C24:D24"/>
    <mergeCell ref="K9:L9"/>
    <mergeCell ref="K10:L10"/>
    <mergeCell ref="K24:L24"/>
    <mergeCell ref="I9:J9"/>
    <mergeCell ref="I10:J10"/>
    <mergeCell ref="I24:J24"/>
  </mergeCells>
  <conditionalFormatting sqref="C14:D15">
    <cfRule type="cellIs" dxfId="185" priority="373" operator="equal">
      <formula>"NO"</formula>
    </cfRule>
  </conditionalFormatting>
  <conditionalFormatting sqref="C13">
    <cfRule type="cellIs" dxfId="183" priority="371" operator="equal">
      <formula>"NO"</formula>
    </cfRule>
  </conditionalFormatting>
  <conditionalFormatting sqref="C16:D16">
    <cfRule type="cellIs" dxfId="182" priority="367" operator="equal">
      <formula>"NO"</formula>
    </cfRule>
  </conditionalFormatting>
  <conditionalFormatting sqref="C22">
    <cfRule type="cellIs" dxfId="181" priority="366" operator="equal">
      <formula>"NO"</formula>
    </cfRule>
  </conditionalFormatting>
  <conditionalFormatting sqref="C21:D21">
    <cfRule type="cellIs" dxfId="180" priority="365" operator="equal">
      <formula>"NO"</formula>
    </cfRule>
  </conditionalFormatting>
  <conditionalFormatting sqref="D22">
    <cfRule type="cellIs" dxfId="177" priority="360" operator="equal">
      <formula>"NO"</formula>
    </cfRule>
  </conditionalFormatting>
  <conditionalFormatting sqref="C31">
    <cfRule type="cellIs" dxfId="175" priority="344" operator="equal">
      <formula>1</formula>
    </cfRule>
  </conditionalFormatting>
  <conditionalFormatting sqref="D31">
    <cfRule type="cellIs" dxfId="170" priority="306" operator="equal">
      <formula>1</formula>
    </cfRule>
  </conditionalFormatting>
  <conditionalFormatting sqref="E14:F15">
    <cfRule type="cellIs" dxfId="169" priority="125" operator="equal">
      <formula>"NO"</formula>
    </cfRule>
  </conditionalFormatting>
  <conditionalFormatting sqref="E13">
    <cfRule type="cellIs" dxfId="167" priority="123" operator="equal">
      <formula>"NO"</formula>
    </cfRule>
  </conditionalFormatting>
  <conditionalFormatting sqref="E16:F16">
    <cfRule type="cellIs" dxfId="166" priority="122" operator="equal">
      <formula>"NO"</formula>
    </cfRule>
  </conditionalFormatting>
  <conditionalFormatting sqref="E22">
    <cfRule type="cellIs" dxfId="165" priority="121" operator="equal">
      <formula>"NO"</formula>
    </cfRule>
  </conditionalFormatting>
  <conditionalFormatting sqref="E21:F21">
    <cfRule type="cellIs" dxfId="164" priority="120" operator="equal">
      <formula>"NO"</formula>
    </cfRule>
  </conditionalFormatting>
  <conditionalFormatting sqref="F22">
    <cfRule type="cellIs" dxfId="161" priority="117" operator="equal">
      <formula>"NO"</formula>
    </cfRule>
  </conditionalFormatting>
  <conditionalFormatting sqref="E31">
    <cfRule type="cellIs" dxfId="159" priority="115" operator="equal">
      <formula>1</formula>
    </cfRule>
  </conditionalFormatting>
  <conditionalFormatting sqref="F31">
    <cfRule type="cellIs" dxfId="154" priority="110" operator="equal">
      <formula>1</formula>
    </cfRule>
  </conditionalFormatting>
  <conditionalFormatting sqref="L31">
    <cfRule type="cellIs" dxfId="153" priority="62" operator="equal">
      <formula>1</formula>
    </cfRule>
  </conditionalFormatting>
  <conditionalFormatting sqref="I14:J15">
    <cfRule type="cellIs" dxfId="152" priority="93" operator="equal">
      <formula>"NO"</formula>
    </cfRule>
  </conditionalFormatting>
  <conditionalFormatting sqref="J13">
    <cfRule type="cellIs" dxfId="150" priority="91" operator="equal">
      <formula>"NO"</formula>
    </cfRule>
  </conditionalFormatting>
  <conditionalFormatting sqref="I16:J16">
    <cfRule type="cellIs" dxfId="149" priority="90" operator="equal">
      <formula>"NO"</formula>
    </cfRule>
  </conditionalFormatting>
  <conditionalFormatting sqref="I22">
    <cfRule type="cellIs" dxfId="148" priority="89" operator="equal">
      <formula>"NO"</formula>
    </cfRule>
  </conditionalFormatting>
  <conditionalFormatting sqref="I21:J21">
    <cfRule type="cellIs" dxfId="147" priority="88" operator="equal">
      <formula>"NO"</formula>
    </cfRule>
  </conditionalFormatting>
  <conditionalFormatting sqref="I17:I18">
    <cfRule type="cellIs" dxfId="146" priority="87" operator="equal">
      <formula>"NO"</formula>
    </cfRule>
  </conditionalFormatting>
  <conditionalFormatting sqref="I19">
    <cfRule type="cellIs" dxfId="145" priority="86" operator="equal">
      <formula>"NO"</formula>
    </cfRule>
  </conditionalFormatting>
  <conditionalFormatting sqref="J22">
    <cfRule type="cellIs" dxfId="144" priority="85" operator="equal">
      <formula>"NO"</formula>
    </cfRule>
  </conditionalFormatting>
  <conditionalFormatting sqref="I20">
    <cfRule type="cellIs" dxfId="143" priority="84" operator="equal">
      <formula>"NO"</formula>
    </cfRule>
  </conditionalFormatting>
  <conditionalFormatting sqref="I31">
    <cfRule type="cellIs" dxfId="142" priority="83" operator="equal">
      <formula>1</formula>
    </cfRule>
  </conditionalFormatting>
  <conditionalFormatting sqref="J31">
    <cfRule type="cellIs" dxfId="137" priority="78" operator="equal">
      <formula>1</formula>
    </cfRule>
  </conditionalFormatting>
  <conditionalFormatting sqref="K14:L15">
    <cfRule type="cellIs" dxfId="136" priority="77" operator="equal">
      <formula>"NO"</formula>
    </cfRule>
  </conditionalFormatting>
  <conditionalFormatting sqref="K24:L24">
    <cfRule type="cellIs" dxfId="135" priority="76" operator="equal">
      <formula>"NO HABIL"</formula>
    </cfRule>
  </conditionalFormatting>
  <conditionalFormatting sqref="K13:L13">
    <cfRule type="cellIs" dxfId="134" priority="75" operator="equal">
      <formula>"NO"</formula>
    </cfRule>
  </conditionalFormatting>
  <conditionalFormatting sqref="K16:L16">
    <cfRule type="cellIs" dxfId="133" priority="74" operator="equal">
      <formula>"NO"</formula>
    </cfRule>
  </conditionalFormatting>
  <conditionalFormatting sqref="K22">
    <cfRule type="cellIs" dxfId="132" priority="73" operator="equal">
      <formula>"NO"</formula>
    </cfRule>
  </conditionalFormatting>
  <conditionalFormatting sqref="K21:L21">
    <cfRule type="cellIs" dxfId="131" priority="72" operator="equal">
      <formula>"NO"</formula>
    </cfRule>
  </conditionalFormatting>
  <conditionalFormatting sqref="K17:K18">
    <cfRule type="cellIs" dxfId="130" priority="71" operator="equal">
      <formula>"NO"</formula>
    </cfRule>
  </conditionalFormatting>
  <conditionalFormatting sqref="K19">
    <cfRule type="cellIs" dxfId="129" priority="70" operator="equal">
      <formula>"NO"</formula>
    </cfRule>
  </conditionalFormatting>
  <conditionalFormatting sqref="L22">
    <cfRule type="cellIs" dxfId="128" priority="69" operator="equal">
      <formula>"NO"</formula>
    </cfRule>
  </conditionalFormatting>
  <conditionalFormatting sqref="K20">
    <cfRule type="cellIs" dxfId="127" priority="68" operator="equal">
      <formula>"NO"</formula>
    </cfRule>
  </conditionalFormatting>
  <conditionalFormatting sqref="K31">
    <cfRule type="cellIs" dxfId="126" priority="67" operator="equal">
      <formula>1</formula>
    </cfRule>
  </conditionalFormatting>
  <conditionalFormatting sqref="L17">
    <cfRule type="cellIs" dxfId="125" priority="66" operator="equal">
      <formula>"NO"</formula>
    </cfRule>
  </conditionalFormatting>
  <conditionalFormatting sqref="L19">
    <cfRule type="cellIs" dxfId="124" priority="64" operator="equal">
      <formula>"NO"</formula>
    </cfRule>
  </conditionalFormatting>
  <conditionalFormatting sqref="L18">
    <cfRule type="cellIs" dxfId="123" priority="65" operator="equal">
      <formula>"NO"</formula>
    </cfRule>
  </conditionalFormatting>
  <conditionalFormatting sqref="L20">
    <cfRule type="cellIs" dxfId="122" priority="63" operator="equal">
      <formula>"NO"</formula>
    </cfRule>
  </conditionalFormatting>
  <conditionalFormatting sqref="I13">
    <cfRule type="cellIs" dxfId="121" priority="61" operator="equal">
      <formula>"NO"</formula>
    </cfRule>
  </conditionalFormatting>
  <conditionalFormatting sqref="G14:H15">
    <cfRule type="cellIs" dxfId="94" priority="60" operator="equal">
      <formula>"NO"</formula>
    </cfRule>
  </conditionalFormatting>
  <conditionalFormatting sqref="G13">
    <cfRule type="cellIs" dxfId="92" priority="58" operator="equal">
      <formula>"NO"</formula>
    </cfRule>
  </conditionalFormatting>
  <conditionalFormatting sqref="G16:H16">
    <cfRule type="cellIs" dxfId="91" priority="57" operator="equal">
      <formula>"NO"</formula>
    </cfRule>
  </conditionalFormatting>
  <conditionalFormatting sqref="G22">
    <cfRule type="cellIs" dxfId="90" priority="56" operator="equal">
      <formula>"NO"</formula>
    </cfRule>
  </conditionalFormatting>
  <conditionalFormatting sqref="G21:H21">
    <cfRule type="cellIs" dxfId="89" priority="55" operator="equal">
      <formula>"NO"</formula>
    </cfRule>
  </conditionalFormatting>
  <conditionalFormatting sqref="H22">
    <cfRule type="cellIs" dxfId="86" priority="52" operator="equal">
      <formula>"NO"</formula>
    </cfRule>
  </conditionalFormatting>
  <conditionalFormatting sqref="G31">
    <cfRule type="cellIs" dxfId="84" priority="50" operator="equal">
      <formula>1</formula>
    </cfRule>
  </conditionalFormatting>
  <conditionalFormatting sqref="H31">
    <cfRule type="cellIs" dxfId="79" priority="45" operator="equal">
      <formula>1</formula>
    </cfRule>
  </conditionalFormatting>
  <conditionalFormatting sqref="G24:H24">
    <cfRule type="cellIs" dxfId="71" priority="37" operator="equal">
      <formula>"NO HABIL"</formula>
    </cfRule>
  </conditionalFormatting>
  <conditionalFormatting sqref="J17">
    <cfRule type="cellIs" dxfId="70" priority="36" operator="equal">
      <formula>"NO"</formula>
    </cfRule>
  </conditionalFormatting>
  <conditionalFormatting sqref="J18">
    <cfRule type="cellIs" dxfId="69" priority="35" operator="equal">
      <formula>"NO"</formula>
    </cfRule>
  </conditionalFormatting>
  <conditionalFormatting sqref="J19">
    <cfRule type="cellIs" dxfId="68" priority="34" operator="equal">
      <formula>"NO"</formula>
    </cfRule>
  </conditionalFormatting>
  <conditionalFormatting sqref="J20">
    <cfRule type="cellIs" dxfId="67" priority="33" operator="equal">
      <formula>"NO"</formula>
    </cfRule>
  </conditionalFormatting>
  <conditionalFormatting sqref="I24:J24">
    <cfRule type="cellIs" dxfId="66" priority="32" operator="equal">
      <formula>"NO HABIL"</formula>
    </cfRule>
  </conditionalFormatting>
  <conditionalFormatting sqref="D13">
    <cfRule type="cellIs" dxfId="63" priority="29" operator="equal">
      <formula>"NO"</formula>
    </cfRule>
  </conditionalFormatting>
  <conditionalFormatting sqref="C17:C18">
    <cfRule type="cellIs" dxfId="61" priority="27" operator="equal">
      <formula>"NO"</formula>
    </cfRule>
  </conditionalFormatting>
  <conditionalFormatting sqref="C19">
    <cfRule type="cellIs" dxfId="60" priority="26" operator="equal">
      <formula>"NO"</formula>
    </cfRule>
  </conditionalFormatting>
  <conditionalFormatting sqref="C20">
    <cfRule type="cellIs" dxfId="59" priority="25" operator="equal">
      <formula>"NO"</formula>
    </cfRule>
  </conditionalFormatting>
  <conditionalFormatting sqref="D17">
    <cfRule type="cellIs" dxfId="58" priority="24" operator="equal">
      <formula>"NO"</formula>
    </cfRule>
  </conditionalFormatting>
  <conditionalFormatting sqref="D19">
    <cfRule type="cellIs" dxfId="57" priority="22" operator="equal">
      <formula>"NO"</formula>
    </cfRule>
  </conditionalFormatting>
  <conditionalFormatting sqref="D18">
    <cfRule type="cellIs" dxfId="56" priority="23" operator="equal">
      <formula>"NO"</formula>
    </cfRule>
  </conditionalFormatting>
  <conditionalFormatting sqref="D20">
    <cfRule type="cellIs" dxfId="55" priority="21" operator="equal">
      <formula>"NO"</formula>
    </cfRule>
  </conditionalFormatting>
  <conditionalFormatting sqref="C24:D24">
    <cfRule type="cellIs" dxfId="54" priority="20" operator="equal">
      <formula>"NO HABIL"</formula>
    </cfRule>
  </conditionalFormatting>
  <conditionalFormatting sqref="H13">
    <cfRule type="cellIs" dxfId="46" priority="18" operator="equal">
      <formula>"NO"</formula>
    </cfRule>
  </conditionalFormatting>
  <conditionalFormatting sqref="F13">
    <cfRule type="cellIs" dxfId="45" priority="17" operator="equal">
      <formula>"NO"</formula>
    </cfRule>
  </conditionalFormatting>
  <conditionalFormatting sqref="E17">
    <cfRule type="cellIs" dxfId="44" priority="16" operator="equal">
      <formula>"NO"</formula>
    </cfRule>
  </conditionalFormatting>
  <conditionalFormatting sqref="F17">
    <cfRule type="cellIs" dxfId="43" priority="15" operator="equal">
      <formula>"NO"</formula>
    </cfRule>
  </conditionalFormatting>
  <conditionalFormatting sqref="E18">
    <cfRule type="cellIs" dxfId="42" priority="14" operator="equal">
      <formula>"NO"</formula>
    </cfRule>
  </conditionalFormatting>
  <conditionalFormatting sqref="F18">
    <cfRule type="cellIs" dxfId="41" priority="13" operator="equal">
      <formula>"NO"</formula>
    </cfRule>
  </conditionalFormatting>
  <conditionalFormatting sqref="E19">
    <cfRule type="cellIs" dxfId="40" priority="12" operator="equal">
      <formula>"NO"</formula>
    </cfRule>
  </conditionalFormatting>
  <conditionalFormatting sqref="F19">
    <cfRule type="cellIs" dxfId="39" priority="11" operator="equal">
      <formula>"NO"</formula>
    </cfRule>
  </conditionalFormatting>
  <conditionalFormatting sqref="E20">
    <cfRule type="cellIs" dxfId="38" priority="10" operator="equal">
      <formula>"NO"</formula>
    </cfRule>
  </conditionalFormatting>
  <conditionalFormatting sqref="F20">
    <cfRule type="cellIs" dxfId="37" priority="9" operator="equal">
      <formula>"NO"</formula>
    </cfRule>
  </conditionalFormatting>
  <conditionalFormatting sqref="E24:F24">
    <cfRule type="cellIs" dxfId="36" priority="8" operator="equal">
      <formula>"NO HABIL"</formula>
    </cfRule>
  </conditionalFormatting>
  <conditionalFormatting sqref="G17:G18">
    <cfRule type="cellIs" dxfId="35" priority="7" operator="equal">
      <formula>"NO"</formula>
    </cfRule>
  </conditionalFormatting>
  <conditionalFormatting sqref="G19">
    <cfRule type="cellIs" dxfId="34" priority="6" operator="equal">
      <formula>"NO"</formula>
    </cfRule>
  </conditionalFormatting>
  <conditionalFormatting sqref="G20">
    <cfRule type="cellIs" dxfId="33" priority="5" operator="equal">
      <formula>"NO"</formula>
    </cfRule>
  </conditionalFormatting>
  <conditionalFormatting sqref="H17">
    <cfRule type="cellIs" dxfId="32" priority="4" operator="equal">
      <formula>"NO"</formula>
    </cfRule>
  </conditionalFormatting>
  <conditionalFormatting sqref="H19">
    <cfRule type="cellIs" dxfId="31" priority="2" operator="equal">
      <formula>"NO"</formula>
    </cfRule>
  </conditionalFormatting>
  <conditionalFormatting sqref="H18">
    <cfRule type="cellIs" dxfId="30" priority="3" operator="equal">
      <formula>"NO"</formula>
    </cfRule>
  </conditionalFormatting>
  <conditionalFormatting sqref="H20">
    <cfRule type="cellIs" dxfId="29" priority="1" operator="equal">
      <formula>"NO"</formula>
    </cfRule>
  </conditionalFormatting>
  <pageMargins left="0.59055118110236227" right="0.59055118110236227" top="0.59055118110236227" bottom="0.59055118110236227" header="0.31496062992125984" footer="0.31496062992125984"/>
  <pageSetup scale="28" orientation="landscape" horizontalDpi="300" verticalDpi="300" r:id="rId1"/>
  <headerFooter alignWithMargins="0"/>
  <colBreaks count="1" manualBreakCount="1">
    <brk id="10" max="6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
  <sheetViews>
    <sheetView topLeftCell="A31" zoomScale="90" zoomScaleNormal="90" workbookViewId="0">
      <selection activeCell="O6" sqref="O6"/>
    </sheetView>
  </sheetViews>
  <sheetFormatPr baseColWidth="10" defaultRowHeight="15" x14ac:dyDescent="0.25"/>
  <cols>
    <col min="1" max="2" width="20.7109375" style="48" customWidth="1"/>
    <col min="3" max="3" width="2.7109375" style="48" customWidth="1"/>
    <col min="4" max="4" width="20.7109375" style="48" customWidth="1"/>
    <col min="5" max="5" width="7.42578125" style="48" customWidth="1"/>
    <col min="6" max="6" width="8.7109375" style="48" customWidth="1"/>
    <col min="7" max="8" width="20.7109375" style="48" customWidth="1"/>
    <col min="9" max="9" width="3.28515625" customWidth="1"/>
    <col min="10" max="10" width="8.7109375" style="48" customWidth="1"/>
    <col min="11" max="12" width="20.7109375" style="48" customWidth="1"/>
    <col min="13" max="13" width="3.85546875" customWidth="1"/>
    <col min="14" max="14" width="8.7109375" style="48" customWidth="1"/>
    <col min="15" max="16" width="20.7109375" style="48" customWidth="1"/>
    <col min="17" max="17" width="4.140625" customWidth="1"/>
    <col min="18" max="18" width="8.7109375" style="48" customWidth="1"/>
    <col min="19" max="20" width="20.7109375" style="48" customWidth="1"/>
    <col min="21" max="21" width="4.140625" customWidth="1"/>
    <col min="22" max="22" width="8.7109375" style="48" customWidth="1"/>
    <col min="23" max="24" width="20.7109375" style="48" customWidth="1"/>
    <col min="25" max="25" width="4.42578125" customWidth="1"/>
  </cols>
  <sheetData>
    <row r="1" spans="1:24" x14ac:dyDescent="0.25">
      <c r="G1" s="49"/>
      <c r="K1" s="49"/>
      <c r="O1" s="49"/>
      <c r="S1" s="49"/>
      <c r="W1" s="49"/>
    </row>
    <row r="2" spans="1:24" x14ac:dyDescent="0.25">
      <c r="A2" s="219" t="s">
        <v>90</v>
      </c>
      <c r="B2" s="219"/>
      <c r="C2" s="50"/>
      <c r="D2" s="51" t="s">
        <v>91</v>
      </c>
      <c r="E2" s="50"/>
      <c r="F2" s="50"/>
      <c r="G2" s="51">
        <v>1</v>
      </c>
      <c r="H2" s="50"/>
      <c r="J2" s="50"/>
      <c r="K2" s="51">
        <v>2</v>
      </c>
      <c r="L2" s="50"/>
      <c r="N2" s="50"/>
      <c r="O2" s="51">
        <v>3</v>
      </c>
      <c r="P2" s="50"/>
      <c r="R2" s="50"/>
      <c r="S2" s="51">
        <v>4</v>
      </c>
      <c r="T2" s="50"/>
      <c r="V2" s="50"/>
      <c r="W2" s="51">
        <v>5</v>
      </c>
      <c r="X2" s="50"/>
    </row>
    <row r="3" spans="1:24" ht="25.5" x14ac:dyDescent="0.25">
      <c r="A3" s="219"/>
      <c r="B3" s="219"/>
      <c r="C3" s="52"/>
      <c r="D3" s="53" t="s">
        <v>178</v>
      </c>
      <c r="E3" s="52"/>
      <c r="F3" s="52"/>
      <c r="G3" s="53" t="str">
        <f>'VERIFICACION TECNICA'!C10</f>
        <v>JAVIER ROLANDO NARVAEZ</v>
      </c>
      <c r="H3" s="52"/>
      <c r="J3" s="52"/>
      <c r="K3" s="53" t="str">
        <f>'VERIFICACION TECNICA'!E10</f>
        <v>CONSORCIO RP 2019</v>
      </c>
      <c r="L3" s="52"/>
      <c r="N3" s="52"/>
      <c r="O3" s="53" t="str">
        <f>+'VERIFICACION TECNICA'!G10</f>
        <v>CONSORCIO AC</v>
      </c>
      <c r="P3" s="52"/>
      <c r="R3" s="52"/>
      <c r="S3" s="53" t="str">
        <f>'VERIFICACION TECNICA'!I10</f>
        <v>G3 INGENIEROS LTDA</v>
      </c>
      <c r="T3" s="52"/>
      <c r="V3" s="52"/>
      <c r="W3" s="53" t="str">
        <f>'VERIFICACION TECNICA'!K10</f>
        <v>CONSORCIO BYGG INTERVENTORIA</v>
      </c>
      <c r="X3" s="52"/>
    </row>
    <row r="4" spans="1:24" x14ac:dyDescent="0.25">
      <c r="C4" s="54"/>
      <c r="E4" s="54"/>
      <c r="F4" s="54"/>
      <c r="G4" s="55"/>
      <c r="H4" s="54"/>
      <c r="J4" s="54"/>
      <c r="K4" s="55"/>
      <c r="L4" s="54"/>
      <c r="N4" s="54"/>
      <c r="O4" s="55"/>
      <c r="P4" s="54"/>
      <c r="R4" s="54"/>
      <c r="S4" s="55"/>
      <c r="T4" s="54"/>
      <c r="V4" s="54"/>
      <c r="W4" s="55"/>
      <c r="X4" s="54"/>
    </row>
    <row r="5" spans="1:24" x14ac:dyDescent="0.25">
      <c r="A5" s="56"/>
    </row>
    <row r="6" spans="1:24" x14ac:dyDescent="0.25">
      <c r="A6" s="220" t="s">
        <v>92</v>
      </c>
      <c r="B6" s="221"/>
      <c r="D6" s="104">
        <v>194329880</v>
      </c>
      <c r="F6" s="102" t="s">
        <v>95</v>
      </c>
      <c r="G6" s="57">
        <f>SUM(G12:G13)</f>
        <v>202966569</v>
      </c>
      <c r="H6" s="55"/>
      <c r="J6" s="102" t="s">
        <v>95</v>
      </c>
      <c r="K6" s="57">
        <f>SUM(K12:K13)</f>
        <v>0</v>
      </c>
      <c r="L6" s="55"/>
      <c r="N6" s="102" t="s">
        <v>95</v>
      </c>
      <c r="O6" s="57">
        <f>SUM(O12:O13)</f>
        <v>567652922</v>
      </c>
      <c r="P6" s="55"/>
      <c r="R6" s="102" t="s">
        <v>95</v>
      </c>
      <c r="S6" s="57">
        <f>SUM(S12:S13)</f>
        <v>317290885</v>
      </c>
      <c r="T6" s="55"/>
      <c r="V6" s="102" t="s">
        <v>95</v>
      </c>
      <c r="W6" s="57">
        <f>SUM(W12:W13)</f>
        <v>0</v>
      </c>
      <c r="X6" s="55"/>
    </row>
    <row r="7" spans="1:24" x14ac:dyDescent="0.25">
      <c r="A7" s="56"/>
      <c r="B7" s="56"/>
      <c r="D7" s="101"/>
      <c r="G7" s="101"/>
      <c r="H7" s="55"/>
      <c r="K7" s="101"/>
      <c r="L7" s="55"/>
      <c r="O7" s="101"/>
      <c r="P7" s="55"/>
      <c r="S7" s="101"/>
      <c r="T7" s="55"/>
      <c r="W7" s="101"/>
      <c r="X7" s="55"/>
    </row>
    <row r="8" spans="1:24" x14ac:dyDescent="0.25">
      <c r="A8" s="250" t="s">
        <v>180</v>
      </c>
      <c r="B8" s="221"/>
      <c r="D8" s="104">
        <f>+ROUND(D6*0.2,0)</f>
        <v>38865976</v>
      </c>
      <c r="F8" s="102" t="s">
        <v>93</v>
      </c>
      <c r="G8" s="105">
        <f>+SUMIF(F$17:F$63,F8,G$17:G$63)</f>
        <v>202966569</v>
      </c>
      <c r="H8" s="55" t="s">
        <v>89</v>
      </c>
      <c r="J8" s="102" t="s">
        <v>93</v>
      </c>
      <c r="K8" s="105">
        <f>+SUMIF(J$17:J$63,J8,K$17:K$63)</f>
        <v>0</v>
      </c>
      <c r="L8" s="55"/>
      <c r="N8" s="102" t="s">
        <v>93</v>
      </c>
      <c r="O8" s="105">
        <f>+SUMIF(N$17:N$63,N8,O$17:O$63)</f>
        <v>290313003</v>
      </c>
      <c r="P8" s="55" t="s">
        <v>89</v>
      </c>
      <c r="R8" s="102" t="s">
        <v>93</v>
      </c>
      <c r="S8" s="105">
        <f>+SUMIF(R$17:R$63,R8,S$17:S$63)</f>
        <v>317290885</v>
      </c>
      <c r="T8" s="55" t="s">
        <v>89</v>
      </c>
      <c r="V8" s="102" t="s">
        <v>93</v>
      </c>
      <c r="W8" s="105">
        <f>+SUMIF(V$17:V$63,V8,W$17:W$63)</f>
        <v>0</v>
      </c>
      <c r="X8" s="55" t="s">
        <v>171</v>
      </c>
    </row>
    <row r="9" spans="1:24" x14ac:dyDescent="0.25">
      <c r="A9" s="56"/>
      <c r="B9" s="56"/>
      <c r="D9" s="101"/>
      <c r="G9" s="101"/>
      <c r="H9" s="55"/>
      <c r="K9" s="101"/>
      <c r="L9" s="55"/>
      <c r="O9" s="101"/>
      <c r="P9" s="55"/>
      <c r="S9" s="101"/>
      <c r="T9" s="55"/>
      <c r="W9" s="101"/>
      <c r="X9" s="55"/>
    </row>
    <row r="10" spans="1:24" x14ac:dyDescent="0.25">
      <c r="A10" s="222" t="s">
        <v>179</v>
      </c>
      <c r="B10" s="222"/>
      <c r="D10" s="223">
        <v>0.3</v>
      </c>
      <c r="F10" s="102">
        <v>1</v>
      </c>
      <c r="G10" s="103">
        <v>1</v>
      </c>
      <c r="H10" s="55" t="s">
        <v>89</v>
      </c>
      <c r="J10" s="102">
        <v>1</v>
      </c>
      <c r="K10" s="252"/>
      <c r="L10" s="55"/>
      <c r="N10" s="102">
        <v>1</v>
      </c>
      <c r="O10" s="252">
        <v>0.5</v>
      </c>
      <c r="P10" s="55" t="s">
        <v>89</v>
      </c>
      <c r="R10" s="102">
        <v>1</v>
      </c>
      <c r="S10" s="103">
        <v>1</v>
      </c>
      <c r="T10" s="55" t="s">
        <v>89</v>
      </c>
      <c r="V10" s="102">
        <v>1</v>
      </c>
      <c r="W10" s="103">
        <v>0.4</v>
      </c>
      <c r="X10" s="55" t="s">
        <v>89</v>
      </c>
    </row>
    <row r="11" spans="1:24" x14ac:dyDescent="0.25">
      <c r="A11" s="222"/>
      <c r="B11" s="222"/>
      <c r="D11" s="223"/>
      <c r="F11" s="102"/>
      <c r="G11" s="103"/>
      <c r="H11" s="55"/>
      <c r="J11" s="102">
        <v>2</v>
      </c>
      <c r="K11" s="252"/>
      <c r="L11" s="55"/>
      <c r="N11" s="102">
        <v>2</v>
      </c>
      <c r="O11" s="252">
        <v>0.5</v>
      </c>
      <c r="P11" s="55"/>
      <c r="R11" s="102"/>
      <c r="S11" s="103"/>
      <c r="T11" s="55"/>
      <c r="V11" s="102">
        <v>2</v>
      </c>
      <c r="W11" s="103">
        <v>0.6</v>
      </c>
      <c r="X11" s="55"/>
    </row>
    <row r="12" spans="1:24" x14ac:dyDescent="0.25">
      <c r="A12" s="222" t="s">
        <v>181</v>
      </c>
      <c r="B12" s="222"/>
      <c r="D12" s="224">
        <f>40%*D6</f>
        <v>77731952</v>
      </c>
      <c r="F12" s="102" t="s">
        <v>93</v>
      </c>
      <c r="G12" s="105">
        <f>+SUMIF(F$17:F$63,F12,G$17:G$63)</f>
        <v>202966569</v>
      </c>
      <c r="H12" s="55" t="s">
        <v>89</v>
      </c>
      <c r="J12" s="102" t="s">
        <v>93</v>
      </c>
      <c r="K12" s="105">
        <f>+SUMIF(J$17:J$63,J12,K$17:K$63)</f>
        <v>0</v>
      </c>
      <c r="L12" s="55"/>
      <c r="N12" s="102" t="s">
        <v>93</v>
      </c>
      <c r="O12" s="105">
        <f>+SUMIF(N$17:N$63,N12,O$17:O$63)</f>
        <v>290313003</v>
      </c>
      <c r="P12" s="55" t="s">
        <v>89</v>
      </c>
      <c r="R12" s="102" t="s">
        <v>93</v>
      </c>
      <c r="S12" s="105">
        <f>+SUMIF(R$17:R$63,R12,S$17:S$63)</f>
        <v>317290885</v>
      </c>
      <c r="T12" s="55" t="s">
        <v>89</v>
      </c>
      <c r="V12" s="102" t="s">
        <v>93</v>
      </c>
      <c r="W12" s="105">
        <f>+SUMIF(V$17:V$63,V12,W$17:W$63)</f>
        <v>0</v>
      </c>
      <c r="X12" s="55"/>
    </row>
    <row r="13" spans="1:24" x14ac:dyDescent="0.25">
      <c r="A13" s="222"/>
      <c r="B13" s="222"/>
      <c r="D13" s="224"/>
      <c r="F13" s="102" t="s">
        <v>122</v>
      </c>
      <c r="G13" s="105">
        <f>+SUMIF(F$17:F$63,F13,G$17:G$63)</f>
        <v>0</v>
      </c>
      <c r="H13" s="55"/>
      <c r="J13" s="102" t="s">
        <v>122</v>
      </c>
      <c r="K13" s="105">
        <f>+SUMIF(J$17:J$63,J13,K$17:K$63)</f>
        <v>0</v>
      </c>
      <c r="L13" s="55"/>
      <c r="N13" s="102" t="s">
        <v>122</v>
      </c>
      <c r="O13" s="105">
        <f>+SUMIF(N$17:N$63,N13,O$17:O$63)</f>
        <v>277339919</v>
      </c>
      <c r="P13" s="55"/>
      <c r="R13" s="102" t="s">
        <v>122</v>
      </c>
      <c r="S13" s="105">
        <f>+SUMIF(R$17:R$63,R13,S$17:S$63)</f>
        <v>0</v>
      </c>
      <c r="T13" s="55"/>
      <c r="V13" s="102" t="s">
        <v>122</v>
      </c>
      <c r="W13" s="105">
        <f>+SUMIF(V$17:V$63,V13,W$17:W$63)</f>
        <v>0</v>
      </c>
      <c r="X13" s="55" t="s">
        <v>171</v>
      </c>
    </row>
    <row r="15" spans="1:24" x14ac:dyDescent="0.25">
      <c r="A15" s="220" t="s">
        <v>94</v>
      </c>
      <c r="B15" s="221" t="s">
        <v>95</v>
      </c>
      <c r="G15" s="58" t="str">
        <f>+IF(G6&gt;=$D6,"CUMPLE","NO CUMPLE")</f>
        <v>CUMPLE</v>
      </c>
      <c r="K15" s="58" t="str">
        <f>+IF(K6&gt;=$D6,"CUMPLE","NO CUMPLE")</f>
        <v>NO CUMPLE</v>
      </c>
      <c r="O15" s="58" t="str">
        <f>+IF(O6&gt;=$D6,"CUMPLE","NO CUMPLE")</f>
        <v>CUMPLE</v>
      </c>
      <c r="S15" s="58" t="str">
        <f>+IF(S6&gt;=$D6,"CUMPLE","NO CUMPLE")</f>
        <v>CUMPLE</v>
      </c>
      <c r="W15" s="58" t="str">
        <f>+IF(W6&gt;=$D6,"CUMPLE","NO CUMPLE")</f>
        <v>NO CUMPLE</v>
      </c>
    </row>
    <row r="16" spans="1:24" x14ac:dyDescent="0.25">
      <c r="A16" s="56"/>
    </row>
    <row r="17" spans="1:24" x14ac:dyDescent="0.25">
      <c r="A17" s="59" t="s">
        <v>96</v>
      </c>
      <c r="B17" s="60"/>
      <c r="F17" s="76"/>
      <c r="G17" s="77" t="s">
        <v>96</v>
      </c>
      <c r="H17" s="78"/>
      <c r="J17" s="76"/>
      <c r="K17" s="77" t="s">
        <v>96</v>
      </c>
      <c r="L17" s="78"/>
      <c r="N17" s="76"/>
      <c r="O17" s="77" t="s">
        <v>96</v>
      </c>
      <c r="P17" s="78"/>
      <c r="R17" s="76"/>
      <c r="S17" s="77" t="s">
        <v>96</v>
      </c>
      <c r="T17" s="78"/>
      <c r="V17" s="76"/>
      <c r="W17" s="77" t="s">
        <v>96</v>
      </c>
      <c r="X17" s="78"/>
    </row>
    <row r="18" spans="1:24" x14ac:dyDescent="0.25">
      <c r="A18" s="61"/>
      <c r="B18" s="62"/>
      <c r="F18" s="74"/>
      <c r="G18" s="73"/>
      <c r="H18" s="68"/>
      <c r="J18" s="74"/>
      <c r="K18" s="73"/>
      <c r="L18" s="68"/>
      <c r="N18" s="74"/>
      <c r="O18" s="73"/>
      <c r="P18" s="68"/>
      <c r="R18" s="74"/>
      <c r="S18" s="73"/>
      <c r="T18" s="68"/>
      <c r="V18" s="74"/>
      <c r="W18" s="73"/>
      <c r="X18" s="68"/>
    </row>
    <row r="19" spans="1:24" x14ac:dyDescent="0.25">
      <c r="A19" s="61" t="s">
        <v>97</v>
      </c>
      <c r="B19" s="62"/>
      <c r="F19" s="63" t="s">
        <v>98</v>
      </c>
      <c r="G19" s="64">
        <v>63760231</v>
      </c>
      <c r="H19" s="65" t="s">
        <v>89</v>
      </c>
      <c r="J19" s="63" t="s">
        <v>98</v>
      </c>
      <c r="K19" s="64">
        <v>0</v>
      </c>
      <c r="L19" s="65"/>
      <c r="N19" s="63" t="s">
        <v>98</v>
      </c>
      <c r="O19" s="64">
        <v>239946000</v>
      </c>
      <c r="P19" s="65" t="s">
        <v>89</v>
      </c>
      <c r="R19" s="63" t="s">
        <v>98</v>
      </c>
      <c r="S19" s="64">
        <v>217129900</v>
      </c>
      <c r="T19" s="65" t="s">
        <v>89</v>
      </c>
      <c r="V19" s="63" t="s">
        <v>98</v>
      </c>
      <c r="W19" s="64">
        <v>4034960758.79</v>
      </c>
      <c r="X19" s="65" t="s">
        <v>171</v>
      </c>
    </row>
    <row r="20" spans="1:24" ht="15" customHeight="1" x14ac:dyDescent="0.25">
      <c r="A20" s="61" t="s">
        <v>99</v>
      </c>
      <c r="B20" s="62"/>
      <c r="F20" s="74"/>
      <c r="G20" s="73">
        <v>2014</v>
      </c>
      <c r="H20" s="218" t="s">
        <v>204</v>
      </c>
      <c r="J20" s="74"/>
      <c r="K20" s="73">
        <v>2000</v>
      </c>
      <c r="L20" s="218" t="s">
        <v>153</v>
      </c>
      <c r="N20" s="74"/>
      <c r="O20" s="73">
        <v>2014</v>
      </c>
      <c r="P20" s="218" t="s">
        <v>204</v>
      </c>
      <c r="R20" s="74"/>
      <c r="S20" s="73">
        <v>2012</v>
      </c>
      <c r="T20" s="218" t="s">
        <v>191</v>
      </c>
      <c r="V20" s="74"/>
      <c r="W20" s="73">
        <v>2010</v>
      </c>
      <c r="X20" s="218" t="s">
        <v>176</v>
      </c>
    </row>
    <row r="21" spans="1:24" x14ac:dyDescent="0.25">
      <c r="A21" s="66" t="s">
        <v>100</v>
      </c>
      <c r="B21" s="62"/>
      <c r="F21" s="106">
        <v>0.94</v>
      </c>
      <c r="G21" s="100">
        <v>0.94</v>
      </c>
      <c r="H21" s="218"/>
      <c r="J21" s="106"/>
      <c r="K21" s="67">
        <v>0</v>
      </c>
      <c r="L21" s="218"/>
      <c r="N21" s="106">
        <v>0.9</v>
      </c>
      <c r="O21" s="100">
        <v>0.9</v>
      </c>
      <c r="P21" s="218"/>
      <c r="R21" s="106">
        <v>1</v>
      </c>
      <c r="S21" s="100">
        <v>1</v>
      </c>
      <c r="T21" s="218"/>
      <c r="V21" s="106">
        <v>0.3</v>
      </c>
      <c r="W21" s="100">
        <v>0</v>
      </c>
      <c r="X21" s="218"/>
    </row>
    <row r="22" spans="1:24" x14ac:dyDescent="0.25">
      <c r="A22" s="66"/>
      <c r="B22" s="62"/>
      <c r="F22" s="74"/>
      <c r="G22" s="67"/>
      <c r="H22" s="218"/>
      <c r="J22" s="74"/>
      <c r="K22" s="67"/>
      <c r="L22" s="218"/>
      <c r="N22" s="74"/>
      <c r="O22" s="67"/>
      <c r="P22" s="218"/>
      <c r="R22" s="74"/>
      <c r="S22" s="67"/>
      <c r="T22" s="218"/>
      <c r="V22" s="74"/>
      <c r="W22" s="67"/>
      <c r="X22" s="218"/>
    </row>
    <row r="23" spans="1:24" x14ac:dyDescent="0.25">
      <c r="A23" s="66"/>
      <c r="B23" s="62"/>
      <c r="F23" s="74"/>
      <c r="G23" s="67"/>
      <c r="H23" s="218"/>
      <c r="J23" s="74"/>
      <c r="K23" s="67"/>
      <c r="L23" s="218"/>
      <c r="N23" s="74"/>
      <c r="O23" s="67"/>
      <c r="P23" s="218"/>
      <c r="R23" s="74"/>
      <c r="S23" s="67"/>
      <c r="T23" s="218"/>
      <c r="V23" s="74"/>
      <c r="W23" s="67"/>
      <c r="X23" s="218"/>
    </row>
    <row r="24" spans="1:24" x14ac:dyDescent="0.25">
      <c r="A24" s="66"/>
      <c r="B24" s="62"/>
      <c r="F24" s="74"/>
      <c r="G24" s="67"/>
      <c r="H24" s="218"/>
      <c r="J24" s="74"/>
      <c r="K24" s="67"/>
      <c r="L24" s="218"/>
      <c r="N24" s="74"/>
      <c r="O24" s="67"/>
      <c r="P24" s="218"/>
      <c r="R24" s="74"/>
      <c r="S24" s="67"/>
      <c r="T24" s="218"/>
      <c r="V24" s="74"/>
      <c r="W24" s="67"/>
      <c r="X24" s="218"/>
    </row>
    <row r="25" spans="1:24" x14ac:dyDescent="0.25">
      <c r="A25" s="66"/>
      <c r="B25" s="62"/>
      <c r="F25" s="74"/>
      <c r="G25" s="67"/>
      <c r="H25" s="218"/>
      <c r="J25" s="74"/>
      <c r="K25" s="67"/>
      <c r="L25" s="218"/>
      <c r="N25" s="74"/>
      <c r="O25" s="67"/>
      <c r="P25" s="218"/>
      <c r="R25" s="74"/>
      <c r="S25" s="67"/>
      <c r="T25" s="218"/>
      <c r="V25" s="74"/>
      <c r="W25" s="67"/>
      <c r="X25" s="218"/>
    </row>
    <row r="26" spans="1:24" x14ac:dyDescent="0.25">
      <c r="A26" s="61"/>
      <c r="B26" s="62"/>
      <c r="F26" s="74"/>
      <c r="G26" s="67"/>
      <c r="H26" s="218"/>
      <c r="J26" s="74"/>
      <c r="K26" s="67"/>
      <c r="L26" s="218"/>
      <c r="N26" s="74"/>
      <c r="O26" s="67"/>
      <c r="P26" s="218"/>
      <c r="R26" s="74"/>
      <c r="S26" s="67"/>
      <c r="T26" s="218"/>
      <c r="V26" s="74"/>
      <c r="W26" s="67"/>
      <c r="X26" s="218"/>
    </row>
    <row r="27" spans="1:24" x14ac:dyDescent="0.25">
      <c r="A27" s="69" t="s">
        <v>102</v>
      </c>
      <c r="B27" s="70"/>
      <c r="F27" s="71" t="s">
        <v>93</v>
      </c>
      <c r="G27" s="72">
        <f>+ROUND(G19*G21*$B$100/(LOOKUP(G20,$A$67:$A$100,$B$67:$B$100)),0)</f>
        <v>80572752</v>
      </c>
      <c r="H27" s="75">
        <f>+ROUND(G27/$B$100,2)</f>
        <v>97.3</v>
      </c>
      <c r="J27" s="71"/>
      <c r="K27" s="72">
        <f>+ROUND(K19*K21*$B$100/(LOOKUP(K20,$A$67:$A$100,$B$67:$B$100)),0)</f>
        <v>0</v>
      </c>
      <c r="L27" s="75">
        <f>+ROUND(K27/$B$100,2)</f>
        <v>0</v>
      </c>
      <c r="N27" s="71" t="s">
        <v>93</v>
      </c>
      <c r="O27" s="72">
        <f>+ROUND(O19*O21*$B$100/(LOOKUP(O20,$A$67:$A$100,$B$67:$B$100)),0)</f>
        <v>290313003</v>
      </c>
      <c r="P27" s="75">
        <f>+ROUND(O27/$B$100,2)</f>
        <v>350.57</v>
      </c>
      <c r="R27" s="71" t="s">
        <v>93</v>
      </c>
      <c r="S27" s="72">
        <f>+ROUND(S19*S21*$B$100/(LOOKUP(S20,$A$67:$A$100,$B$67:$B$100)),0)</f>
        <v>317290885</v>
      </c>
      <c r="T27" s="75">
        <f>+ROUND(S27/$B$100,2)</f>
        <v>383.15</v>
      </c>
      <c r="V27" s="71" t="s">
        <v>122</v>
      </c>
      <c r="W27" s="72">
        <f>+ROUND(W19*W21*$B$100/(LOOKUP(W20,$A$67:$A$100,$B$67:$B$100)),0)</f>
        <v>0</v>
      </c>
      <c r="X27" s="75">
        <f>+ROUND(W27/$B$100,2)</f>
        <v>0</v>
      </c>
    </row>
    <row r="29" spans="1:24" x14ac:dyDescent="0.25">
      <c r="A29" s="59" t="s">
        <v>101</v>
      </c>
      <c r="B29" s="60"/>
      <c r="F29" s="76"/>
      <c r="G29" s="77" t="s">
        <v>101</v>
      </c>
      <c r="H29" s="78"/>
      <c r="J29" s="76"/>
      <c r="K29" s="77" t="s">
        <v>101</v>
      </c>
      <c r="L29" s="78"/>
      <c r="N29" s="76"/>
      <c r="O29" s="77" t="s">
        <v>101</v>
      </c>
      <c r="P29" s="78"/>
      <c r="R29" s="76"/>
      <c r="S29" s="77" t="s">
        <v>101</v>
      </c>
      <c r="T29" s="78"/>
      <c r="V29" s="76"/>
      <c r="W29" s="77" t="s">
        <v>101</v>
      </c>
      <c r="X29" s="78"/>
    </row>
    <row r="30" spans="1:24" x14ac:dyDescent="0.25">
      <c r="A30" s="61"/>
      <c r="B30" s="62"/>
      <c r="F30" s="74"/>
      <c r="G30" s="73"/>
      <c r="H30" s="68"/>
      <c r="J30" s="74"/>
      <c r="K30" s="73"/>
      <c r="L30" s="68"/>
      <c r="N30" s="74"/>
      <c r="O30" s="73"/>
      <c r="P30" s="68"/>
      <c r="R30" s="74"/>
      <c r="S30" s="73"/>
      <c r="T30" s="68"/>
      <c r="V30" s="74"/>
      <c r="W30" s="73"/>
      <c r="X30" s="68"/>
    </row>
    <row r="31" spans="1:24" x14ac:dyDescent="0.25">
      <c r="A31" s="61" t="s">
        <v>97</v>
      </c>
      <c r="B31" s="62"/>
      <c r="F31" s="63" t="s">
        <v>98</v>
      </c>
      <c r="G31" s="64">
        <v>68124672</v>
      </c>
      <c r="H31" s="65" t="s">
        <v>89</v>
      </c>
      <c r="J31" s="63" t="s">
        <v>98</v>
      </c>
      <c r="K31" s="64">
        <v>0</v>
      </c>
      <c r="L31" s="65"/>
      <c r="N31" s="63" t="s">
        <v>98</v>
      </c>
      <c r="O31" s="64">
        <v>215594884</v>
      </c>
      <c r="P31" s="65" t="s">
        <v>89</v>
      </c>
      <c r="R31" s="63" t="s">
        <v>98</v>
      </c>
      <c r="S31" s="64">
        <v>0</v>
      </c>
      <c r="T31" s="65"/>
      <c r="V31" s="63" t="s">
        <v>98</v>
      </c>
      <c r="W31" s="64">
        <v>52778531</v>
      </c>
      <c r="X31" s="65" t="s">
        <v>171</v>
      </c>
    </row>
    <row r="32" spans="1:24" ht="15" customHeight="1" x14ac:dyDescent="0.25">
      <c r="A32" s="61" t="s">
        <v>99</v>
      </c>
      <c r="B32" s="62"/>
      <c r="F32" s="74"/>
      <c r="G32" s="73">
        <v>2012</v>
      </c>
      <c r="H32" s="218" t="s">
        <v>204</v>
      </c>
      <c r="J32" s="74"/>
      <c r="K32" s="73">
        <v>2000</v>
      </c>
      <c r="L32" s="218" t="s">
        <v>153</v>
      </c>
      <c r="N32" s="74"/>
      <c r="O32" s="73">
        <v>2010</v>
      </c>
      <c r="P32" s="218" t="s">
        <v>204</v>
      </c>
      <c r="R32" s="74"/>
      <c r="S32" s="73">
        <v>2000</v>
      </c>
      <c r="T32" s="218" t="s">
        <v>153</v>
      </c>
      <c r="V32" s="74"/>
      <c r="W32" s="73">
        <v>2016</v>
      </c>
      <c r="X32" s="218" t="s">
        <v>177</v>
      </c>
    </row>
    <row r="33" spans="1:24" x14ac:dyDescent="0.25">
      <c r="A33" s="66" t="s">
        <v>100</v>
      </c>
      <c r="B33" s="62"/>
      <c r="F33" s="106">
        <v>1</v>
      </c>
      <c r="G33" s="67">
        <v>1</v>
      </c>
      <c r="H33" s="218"/>
      <c r="J33" s="106"/>
      <c r="K33" s="67">
        <v>0</v>
      </c>
      <c r="L33" s="218"/>
      <c r="N33" s="106">
        <v>0.8</v>
      </c>
      <c r="O33" s="67">
        <v>0.8</v>
      </c>
      <c r="P33" s="218"/>
      <c r="R33" s="106"/>
      <c r="S33" s="67">
        <v>0</v>
      </c>
      <c r="T33" s="218"/>
      <c r="V33" s="106">
        <v>1</v>
      </c>
      <c r="W33" s="67">
        <v>0</v>
      </c>
      <c r="X33" s="218"/>
    </row>
    <row r="34" spans="1:24" ht="20.100000000000001" customHeight="1" x14ac:dyDescent="0.25">
      <c r="A34" s="66"/>
      <c r="B34" s="62"/>
      <c r="F34" s="74"/>
      <c r="G34" s="67"/>
      <c r="H34" s="218"/>
      <c r="J34" s="74"/>
      <c r="K34" s="67"/>
      <c r="L34" s="218"/>
      <c r="N34" s="74"/>
      <c r="O34" s="67"/>
      <c r="P34" s="218"/>
      <c r="R34" s="74"/>
      <c r="S34" s="67"/>
      <c r="T34" s="218"/>
      <c r="V34" s="74"/>
      <c r="W34" s="67"/>
      <c r="X34" s="218"/>
    </row>
    <row r="35" spans="1:24" ht="20.100000000000001" customHeight="1" x14ac:dyDescent="0.25">
      <c r="A35" s="66"/>
      <c r="B35" s="62"/>
      <c r="F35" s="74"/>
      <c r="G35" s="67"/>
      <c r="H35" s="218"/>
      <c r="J35" s="74"/>
      <c r="K35" s="67"/>
      <c r="L35" s="218"/>
      <c r="N35" s="74"/>
      <c r="O35" s="67"/>
      <c r="P35" s="218"/>
      <c r="R35" s="74"/>
      <c r="S35" s="67"/>
      <c r="T35" s="218"/>
      <c r="V35" s="74"/>
      <c r="W35" s="67"/>
      <c r="X35" s="218"/>
    </row>
    <row r="36" spans="1:24" ht="20.100000000000001" customHeight="1" x14ac:dyDescent="0.25">
      <c r="A36" s="66"/>
      <c r="B36" s="62"/>
      <c r="F36" s="74"/>
      <c r="G36" s="67"/>
      <c r="H36" s="218"/>
      <c r="J36" s="74"/>
      <c r="K36" s="67"/>
      <c r="L36" s="218"/>
      <c r="N36" s="74"/>
      <c r="O36" s="67"/>
      <c r="P36" s="218"/>
      <c r="R36" s="74"/>
      <c r="S36" s="67"/>
      <c r="T36" s="218"/>
      <c r="V36" s="74"/>
      <c r="W36" s="67"/>
      <c r="X36" s="218"/>
    </row>
    <row r="37" spans="1:24" ht="20.100000000000001" customHeight="1" x14ac:dyDescent="0.25">
      <c r="A37" s="66"/>
      <c r="B37" s="62"/>
      <c r="F37" s="74"/>
      <c r="G37" s="67"/>
      <c r="H37" s="218"/>
      <c r="J37" s="74"/>
      <c r="K37" s="67"/>
      <c r="L37" s="218"/>
      <c r="N37" s="74"/>
      <c r="O37" s="67"/>
      <c r="P37" s="218"/>
      <c r="R37" s="74"/>
      <c r="S37" s="67"/>
      <c r="T37" s="218"/>
      <c r="V37" s="74"/>
      <c r="W37" s="67"/>
      <c r="X37" s="218"/>
    </row>
    <row r="38" spans="1:24" ht="20.100000000000001" customHeight="1" x14ac:dyDescent="0.25">
      <c r="A38" s="61"/>
      <c r="B38" s="62"/>
      <c r="F38" s="74"/>
      <c r="G38" s="67"/>
      <c r="H38" s="218"/>
      <c r="J38" s="74"/>
      <c r="K38" s="67"/>
      <c r="L38" s="218"/>
      <c r="N38" s="74"/>
      <c r="O38" s="67"/>
      <c r="P38" s="218"/>
      <c r="R38" s="74"/>
      <c r="S38" s="67"/>
      <c r="T38" s="218"/>
      <c r="V38" s="74"/>
      <c r="W38" s="67"/>
      <c r="X38" s="218"/>
    </row>
    <row r="39" spans="1:24" x14ac:dyDescent="0.25">
      <c r="A39" s="69" t="s">
        <v>102</v>
      </c>
      <c r="B39" s="70"/>
      <c r="F39" s="71" t="s">
        <v>93</v>
      </c>
      <c r="G39" s="72">
        <f>+ROUND(G31*G33*$B$100/(LOOKUP(G32,$A$67:$A$100,$B$67:$B$100)),0)</f>
        <v>99550257</v>
      </c>
      <c r="H39" s="75">
        <f>+ROUND(G39/$B$100,2)</f>
        <v>120.21</v>
      </c>
      <c r="J39" s="71"/>
      <c r="K39" s="72">
        <f>+ROUND(K31*K33*$B$100/(LOOKUP(K32,$A$67:$A$100,$B$67:$B$100)),0)</f>
        <v>0</v>
      </c>
      <c r="L39" s="75">
        <f>+ROUND(K39/$B$100,2)</f>
        <v>0</v>
      </c>
      <c r="N39" s="71" t="s">
        <v>122</v>
      </c>
      <c r="O39" s="72">
        <f>+ROUND(O31*O33*$B$100/(LOOKUP(O32,$A$67:$A$100,$B$67:$B$100)),0)</f>
        <v>277339919</v>
      </c>
      <c r="P39" s="75">
        <f>+ROUND(O39/$B$100,2)</f>
        <v>334.9</v>
      </c>
      <c r="R39" s="71"/>
      <c r="S39" s="72">
        <f>+ROUND(S31*S33*$B$100/(LOOKUP(S32,$A$67:$A$100,$B$67:$B$100)),0)</f>
        <v>0</v>
      </c>
      <c r="T39" s="75">
        <f>+ROUND(S39/$B$100,2)</f>
        <v>0</v>
      </c>
      <c r="V39" s="71" t="s">
        <v>93</v>
      </c>
      <c r="W39" s="72">
        <f>+ROUND(W31*W33*$B$100/(LOOKUP(W32,$A$67:$A$100,$B$67:$B$100)),0)</f>
        <v>0</v>
      </c>
      <c r="X39" s="75">
        <f>+ROUND(W39/$B$100,2)</f>
        <v>0</v>
      </c>
    </row>
    <row r="41" spans="1:24" x14ac:dyDescent="0.25">
      <c r="A41" s="59" t="s">
        <v>144</v>
      </c>
      <c r="B41" s="60"/>
      <c r="F41" s="76"/>
      <c r="G41" s="77" t="s">
        <v>144</v>
      </c>
      <c r="H41" s="78"/>
      <c r="J41" s="76"/>
      <c r="K41" s="77" t="s">
        <v>144</v>
      </c>
      <c r="L41" s="78"/>
      <c r="N41" s="76"/>
      <c r="O41" s="77" t="s">
        <v>144</v>
      </c>
      <c r="P41" s="78"/>
      <c r="R41" s="76"/>
      <c r="S41" s="77" t="s">
        <v>144</v>
      </c>
      <c r="T41" s="78"/>
      <c r="V41" s="76"/>
      <c r="W41" s="77" t="s">
        <v>144</v>
      </c>
      <c r="X41" s="78"/>
    </row>
    <row r="42" spans="1:24" x14ac:dyDescent="0.25">
      <c r="A42" s="61"/>
      <c r="B42" s="62"/>
      <c r="F42" s="74"/>
      <c r="G42" s="73"/>
      <c r="H42" s="68"/>
      <c r="J42" s="74"/>
      <c r="K42" s="73"/>
      <c r="L42" s="68"/>
      <c r="N42" s="74"/>
      <c r="O42" s="73"/>
      <c r="P42" s="68"/>
      <c r="R42" s="74"/>
      <c r="S42" s="73"/>
      <c r="T42" s="68"/>
      <c r="V42" s="74"/>
      <c r="W42" s="73"/>
      <c r="X42" s="68"/>
    </row>
    <row r="43" spans="1:24" x14ac:dyDescent="0.25">
      <c r="A43" s="61" t="s">
        <v>97</v>
      </c>
      <c r="B43" s="62"/>
      <c r="F43" s="63" t="s">
        <v>98</v>
      </c>
      <c r="G43" s="64">
        <v>14774513</v>
      </c>
      <c r="H43" s="65" t="s">
        <v>89</v>
      </c>
      <c r="J43" s="63" t="s">
        <v>98</v>
      </c>
      <c r="K43" s="64">
        <v>0</v>
      </c>
      <c r="L43" s="65"/>
      <c r="N43" s="63" t="s">
        <v>98</v>
      </c>
      <c r="O43" s="64">
        <v>0</v>
      </c>
      <c r="P43" s="65"/>
      <c r="R43" s="63" t="s">
        <v>98</v>
      </c>
      <c r="S43" s="64">
        <v>0</v>
      </c>
      <c r="T43" s="65"/>
      <c r="V43" s="63" t="s">
        <v>98</v>
      </c>
      <c r="W43" s="64">
        <v>28977960</v>
      </c>
      <c r="X43" s="65" t="s">
        <v>171</v>
      </c>
    </row>
    <row r="44" spans="1:24" ht="15" customHeight="1" x14ac:dyDescent="0.25">
      <c r="A44" s="61" t="s">
        <v>99</v>
      </c>
      <c r="B44" s="62"/>
      <c r="F44" s="74"/>
      <c r="G44" s="73">
        <v>2011</v>
      </c>
      <c r="H44" s="218" t="s">
        <v>204</v>
      </c>
      <c r="J44" s="74"/>
      <c r="K44" s="73">
        <v>2000</v>
      </c>
      <c r="L44" s="218" t="s">
        <v>153</v>
      </c>
      <c r="N44" s="74"/>
      <c r="O44" s="73">
        <v>2000</v>
      </c>
      <c r="P44" s="218" t="s">
        <v>153</v>
      </c>
      <c r="R44" s="74"/>
      <c r="S44" s="73">
        <v>2000</v>
      </c>
      <c r="T44" s="218" t="s">
        <v>153</v>
      </c>
      <c r="V44" s="74"/>
      <c r="W44" s="73">
        <v>2015</v>
      </c>
      <c r="X44" s="218" t="s">
        <v>177</v>
      </c>
    </row>
    <row r="45" spans="1:24" x14ac:dyDescent="0.25">
      <c r="A45" s="66" t="s">
        <v>100</v>
      </c>
      <c r="B45" s="62"/>
      <c r="F45" s="106">
        <v>1</v>
      </c>
      <c r="G45" s="67">
        <v>1</v>
      </c>
      <c r="H45" s="218"/>
      <c r="J45" s="106"/>
      <c r="K45" s="100">
        <v>0</v>
      </c>
      <c r="L45" s="218"/>
      <c r="N45" s="106"/>
      <c r="O45" s="67">
        <v>0</v>
      </c>
      <c r="P45" s="218"/>
      <c r="R45" s="106"/>
      <c r="S45" s="67">
        <v>0</v>
      </c>
      <c r="T45" s="218"/>
      <c r="V45" s="106">
        <v>1</v>
      </c>
      <c r="W45" s="67">
        <v>0</v>
      </c>
      <c r="X45" s="218"/>
    </row>
    <row r="46" spans="1:24" x14ac:dyDescent="0.25">
      <c r="A46" s="66"/>
      <c r="B46" s="62"/>
      <c r="F46" s="74"/>
      <c r="G46" s="67"/>
      <c r="H46" s="218"/>
      <c r="J46" s="74"/>
      <c r="K46" s="67"/>
      <c r="L46" s="218"/>
      <c r="N46" s="74"/>
      <c r="O46" s="67"/>
      <c r="P46" s="218"/>
      <c r="R46" s="74"/>
      <c r="S46" s="67"/>
      <c r="T46" s="218"/>
      <c r="V46" s="74"/>
      <c r="W46" s="67"/>
      <c r="X46" s="218"/>
    </row>
    <row r="47" spans="1:24" x14ac:dyDescent="0.25">
      <c r="A47" s="66"/>
      <c r="B47" s="62"/>
      <c r="F47" s="74"/>
      <c r="G47" s="67"/>
      <c r="H47" s="218"/>
      <c r="J47" s="74"/>
      <c r="K47" s="67"/>
      <c r="L47" s="218"/>
      <c r="N47" s="74"/>
      <c r="O47" s="67"/>
      <c r="P47" s="218"/>
      <c r="R47" s="74"/>
      <c r="S47" s="67"/>
      <c r="T47" s="218"/>
      <c r="V47" s="74"/>
      <c r="W47" s="67"/>
      <c r="X47" s="218"/>
    </row>
    <row r="48" spans="1:24" x14ac:dyDescent="0.25">
      <c r="A48" s="66"/>
      <c r="B48" s="62"/>
      <c r="F48" s="74"/>
      <c r="G48" s="67"/>
      <c r="H48" s="218"/>
      <c r="J48" s="74"/>
      <c r="K48" s="67"/>
      <c r="L48" s="218"/>
      <c r="N48" s="74"/>
      <c r="O48" s="67"/>
      <c r="P48" s="218"/>
      <c r="R48" s="74"/>
      <c r="S48" s="67"/>
      <c r="T48" s="218"/>
      <c r="V48" s="74"/>
      <c r="W48" s="67"/>
      <c r="X48" s="218"/>
    </row>
    <row r="49" spans="1:24" x14ac:dyDescent="0.25">
      <c r="A49" s="66"/>
      <c r="B49" s="62"/>
      <c r="F49" s="74"/>
      <c r="G49" s="67"/>
      <c r="H49" s="218"/>
      <c r="J49" s="74"/>
      <c r="K49" s="67"/>
      <c r="L49" s="218"/>
      <c r="N49" s="74"/>
      <c r="O49" s="67"/>
      <c r="P49" s="218"/>
      <c r="R49" s="74"/>
      <c r="S49" s="67"/>
      <c r="T49" s="218"/>
      <c r="V49" s="74"/>
      <c r="W49" s="67"/>
      <c r="X49" s="218"/>
    </row>
    <row r="50" spans="1:24" x14ac:dyDescent="0.25">
      <c r="A50" s="61"/>
      <c r="B50" s="62"/>
      <c r="F50" s="74"/>
      <c r="G50" s="67"/>
      <c r="H50" s="218"/>
      <c r="J50" s="74"/>
      <c r="K50" s="67"/>
      <c r="L50" s="218"/>
      <c r="N50" s="74"/>
      <c r="O50" s="67"/>
      <c r="P50" s="218"/>
      <c r="R50" s="74"/>
      <c r="S50" s="67"/>
      <c r="T50" s="218"/>
      <c r="V50" s="74"/>
      <c r="W50" s="67"/>
      <c r="X50" s="218"/>
    </row>
    <row r="51" spans="1:24" x14ac:dyDescent="0.25">
      <c r="A51" s="69" t="s">
        <v>102</v>
      </c>
      <c r="B51" s="70"/>
      <c r="F51" s="71" t="s">
        <v>93</v>
      </c>
      <c r="G51" s="72">
        <f>+ROUND(G43*G45*$B$100/(LOOKUP(G44,$A$67:$A$100,$B$67:$B$100)),0)</f>
        <v>22843560</v>
      </c>
      <c r="H51" s="75">
        <f>+ROUND(G51/$B$100,2)</f>
        <v>27.58</v>
      </c>
      <c r="J51" s="71"/>
      <c r="K51" s="72">
        <f>+ROUND(K43*K45*$B$100/(LOOKUP(K44,$A$67:$A$100,$B$67:$B$100)),0)</f>
        <v>0</v>
      </c>
      <c r="L51" s="75">
        <f>+ROUND(K51/$B$100,2)</f>
        <v>0</v>
      </c>
      <c r="N51" s="71"/>
      <c r="O51" s="72">
        <f>+ROUND(O43*O45*$B$100/(LOOKUP(O44,$A$67:$A$100,$B$67:$B$100)),0)</f>
        <v>0</v>
      </c>
      <c r="P51" s="75">
        <f>+ROUND(O51/$B$100,2)</f>
        <v>0</v>
      </c>
      <c r="R51" s="71"/>
      <c r="S51" s="72">
        <f>+ROUND(S43*S45*$B$100/(LOOKUP(S44,$A$67:$A$100,$B$67:$B$100)),0)</f>
        <v>0</v>
      </c>
      <c r="T51" s="75">
        <f>+ROUND(S51/$B$100,2)</f>
        <v>0</v>
      </c>
      <c r="V51" s="71" t="s">
        <v>93</v>
      </c>
      <c r="W51" s="72">
        <f>+ROUND(W43*W45*$B$100/(LOOKUP(W44,$A$67:$A$100,$B$67:$B$100)),0)</f>
        <v>0</v>
      </c>
      <c r="X51" s="75">
        <f>+ROUND(W51/$B$100,2)</f>
        <v>0</v>
      </c>
    </row>
    <row r="53" spans="1:24" x14ac:dyDescent="0.25">
      <c r="A53" s="59" t="s">
        <v>152</v>
      </c>
      <c r="B53" s="60"/>
      <c r="F53" s="76"/>
      <c r="G53" s="77" t="s">
        <v>152</v>
      </c>
      <c r="H53" s="78"/>
      <c r="J53" s="76"/>
      <c r="K53" s="77" t="s">
        <v>152</v>
      </c>
      <c r="L53" s="78"/>
      <c r="N53" s="76"/>
      <c r="O53" s="77" t="s">
        <v>152</v>
      </c>
      <c r="P53" s="78"/>
      <c r="R53" s="76"/>
      <c r="S53" s="77" t="s">
        <v>152</v>
      </c>
      <c r="T53" s="78"/>
      <c r="V53" s="76"/>
      <c r="W53" s="77" t="s">
        <v>152</v>
      </c>
      <c r="X53" s="78"/>
    </row>
    <row r="54" spans="1:24" x14ac:dyDescent="0.25">
      <c r="A54" s="61"/>
      <c r="B54" s="62"/>
      <c r="F54" s="74"/>
      <c r="G54" s="73"/>
      <c r="H54" s="68"/>
      <c r="J54" s="74"/>
      <c r="K54" s="73"/>
      <c r="L54" s="68"/>
      <c r="N54" s="74"/>
      <c r="O54" s="73"/>
      <c r="P54" s="68"/>
      <c r="R54" s="74"/>
      <c r="S54" s="73"/>
      <c r="T54" s="68"/>
      <c r="V54" s="74"/>
      <c r="W54" s="73"/>
      <c r="X54" s="68"/>
    </row>
    <row r="55" spans="1:24" x14ac:dyDescent="0.25">
      <c r="A55" s="61" t="s">
        <v>97</v>
      </c>
      <c r="B55" s="62"/>
      <c r="F55" s="63" t="s">
        <v>98</v>
      </c>
      <c r="G55" s="64">
        <v>0</v>
      </c>
      <c r="H55" s="65"/>
      <c r="J55" s="63" t="s">
        <v>98</v>
      </c>
      <c r="K55" s="64">
        <v>0</v>
      </c>
      <c r="L55" s="65"/>
      <c r="N55" s="63" t="s">
        <v>98</v>
      </c>
      <c r="O55" s="64">
        <v>0</v>
      </c>
      <c r="P55" s="65"/>
      <c r="R55" s="63" t="s">
        <v>98</v>
      </c>
      <c r="S55" s="64">
        <v>0</v>
      </c>
      <c r="T55" s="65"/>
      <c r="V55" s="63" t="s">
        <v>98</v>
      </c>
      <c r="W55" s="64">
        <v>86414780</v>
      </c>
      <c r="X55" s="65" t="s">
        <v>171</v>
      </c>
    </row>
    <row r="56" spans="1:24" ht="15" customHeight="1" x14ac:dyDescent="0.25">
      <c r="A56" s="61" t="s">
        <v>99</v>
      </c>
      <c r="B56" s="62"/>
      <c r="F56" s="74"/>
      <c r="G56" s="73">
        <v>2000</v>
      </c>
      <c r="H56" s="218" t="s">
        <v>153</v>
      </c>
      <c r="J56" s="74"/>
      <c r="K56" s="73">
        <v>2000</v>
      </c>
      <c r="L56" s="218" t="s">
        <v>153</v>
      </c>
      <c r="N56" s="74"/>
      <c r="O56" s="73">
        <v>2000</v>
      </c>
      <c r="P56" s="218" t="s">
        <v>153</v>
      </c>
      <c r="R56" s="74"/>
      <c r="S56" s="73">
        <v>2000</v>
      </c>
      <c r="T56" s="218" t="s">
        <v>153</v>
      </c>
      <c r="V56" s="74"/>
      <c r="W56" s="73">
        <v>2012</v>
      </c>
      <c r="X56" s="218" t="s">
        <v>177</v>
      </c>
    </row>
    <row r="57" spans="1:24" x14ac:dyDescent="0.25">
      <c r="A57" s="66" t="s">
        <v>100</v>
      </c>
      <c r="B57" s="62"/>
      <c r="F57" s="106"/>
      <c r="G57" s="100">
        <v>0</v>
      </c>
      <c r="H57" s="218"/>
      <c r="J57" s="106"/>
      <c r="K57" s="100">
        <v>0</v>
      </c>
      <c r="L57" s="218"/>
      <c r="N57" s="106"/>
      <c r="O57" s="67">
        <v>0</v>
      </c>
      <c r="P57" s="218"/>
      <c r="R57" s="106"/>
      <c r="S57" s="67">
        <v>0</v>
      </c>
      <c r="T57" s="218"/>
      <c r="V57" s="106">
        <v>0.9</v>
      </c>
      <c r="W57" s="67">
        <v>0</v>
      </c>
      <c r="X57" s="218"/>
    </row>
    <row r="58" spans="1:24" x14ac:dyDescent="0.25">
      <c r="A58" s="66"/>
      <c r="B58" s="62"/>
      <c r="F58" s="74"/>
      <c r="G58" s="67"/>
      <c r="H58" s="218"/>
      <c r="J58" s="74"/>
      <c r="K58" s="67"/>
      <c r="L58" s="218"/>
      <c r="N58" s="74"/>
      <c r="O58" s="67"/>
      <c r="P58" s="218"/>
      <c r="R58" s="74"/>
      <c r="S58" s="67"/>
      <c r="T58" s="218"/>
      <c r="V58" s="74"/>
      <c r="W58" s="67"/>
      <c r="X58" s="218"/>
    </row>
    <row r="59" spans="1:24" x14ac:dyDescent="0.25">
      <c r="A59" s="66"/>
      <c r="B59" s="62"/>
      <c r="F59" s="74"/>
      <c r="G59" s="67"/>
      <c r="H59" s="218"/>
      <c r="J59" s="74"/>
      <c r="K59" s="67"/>
      <c r="L59" s="218"/>
      <c r="N59" s="74"/>
      <c r="O59" s="67"/>
      <c r="P59" s="218"/>
      <c r="R59" s="74"/>
      <c r="S59" s="67"/>
      <c r="T59" s="218"/>
      <c r="V59" s="74"/>
      <c r="W59" s="67"/>
      <c r="X59" s="218"/>
    </row>
    <row r="60" spans="1:24" x14ac:dyDescent="0.25">
      <c r="A60" s="66"/>
      <c r="B60" s="62"/>
      <c r="F60" s="74"/>
      <c r="G60" s="67"/>
      <c r="H60" s="218"/>
      <c r="J60" s="74"/>
      <c r="K60" s="67"/>
      <c r="L60" s="218"/>
      <c r="N60" s="74"/>
      <c r="O60" s="67"/>
      <c r="P60" s="218"/>
      <c r="R60" s="74"/>
      <c r="S60" s="67"/>
      <c r="T60" s="218"/>
      <c r="V60" s="74"/>
      <c r="W60" s="67"/>
      <c r="X60" s="218"/>
    </row>
    <row r="61" spans="1:24" x14ac:dyDescent="0.25">
      <c r="A61" s="66"/>
      <c r="B61" s="62"/>
      <c r="F61" s="74"/>
      <c r="G61" s="67"/>
      <c r="H61" s="218"/>
      <c r="J61" s="74"/>
      <c r="K61" s="67"/>
      <c r="L61" s="218"/>
      <c r="N61" s="74"/>
      <c r="O61" s="67"/>
      <c r="P61" s="218"/>
      <c r="R61" s="74"/>
      <c r="S61" s="67"/>
      <c r="T61" s="218"/>
      <c r="V61" s="74"/>
      <c r="W61" s="67"/>
      <c r="X61" s="218"/>
    </row>
    <row r="62" spans="1:24" x14ac:dyDescent="0.25">
      <c r="A62" s="61"/>
      <c r="B62" s="62"/>
      <c r="F62" s="74"/>
      <c r="G62" s="67"/>
      <c r="H62" s="218"/>
      <c r="J62" s="74"/>
      <c r="K62" s="67"/>
      <c r="L62" s="218"/>
      <c r="N62" s="74"/>
      <c r="O62" s="67"/>
      <c r="P62" s="218"/>
      <c r="R62" s="74"/>
      <c r="S62" s="67"/>
      <c r="T62" s="218"/>
      <c r="V62" s="74"/>
      <c r="W62" s="67"/>
      <c r="X62" s="218"/>
    </row>
    <row r="63" spans="1:24" x14ac:dyDescent="0.25">
      <c r="A63" s="69" t="s">
        <v>102</v>
      </c>
      <c r="B63" s="70"/>
      <c r="F63" s="71"/>
      <c r="G63" s="72">
        <f>+ROUND(G55*G57*$B$100/(LOOKUP(G56,$A$67:$A$100,$B$67:$B$100)),0)</f>
        <v>0</v>
      </c>
      <c r="H63" s="75">
        <f>+ROUND(G63/$B$100,2)</f>
        <v>0</v>
      </c>
      <c r="J63" s="71"/>
      <c r="K63" s="72">
        <f>+ROUND(K55*K57*$B$100/(LOOKUP(K56,$A$67:$A$100,$B$67:$B$100)),0)</f>
        <v>0</v>
      </c>
      <c r="L63" s="75">
        <f>+ROUND(K63/$B$100,2)</f>
        <v>0</v>
      </c>
      <c r="N63" s="71"/>
      <c r="O63" s="72">
        <f>+ROUND(O55*O57*$B$100/(LOOKUP(O56,$A$67:$A$100,$B$67:$B$100)),0)</f>
        <v>0</v>
      </c>
      <c r="P63" s="75">
        <f>+ROUND(O63/$B$100,2)</f>
        <v>0</v>
      </c>
      <c r="R63" s="71"/>
      <c r="S63" s="72">
        <f>+ROUND(S55*S57*$B$100/(LOOKUP(S56,$A$67:$A$100,$B$67:$B$100)),0)</f>
        <v>0</v>
      </c>
      <c r="T63" s="75">
        <f>+ROUND(S63/$B$100,2)</f>
        <v>0</v>
      </c>
      <c r="V63" s="71" t="s">
        <v>93</v>
      </c>
      <c r="W63" s="72">
        <f>+ROUND(W55*W57*$B$100/(LOOKUP(W56,$A$67:$A$100,$B$67:$B$100)),0)</f>
        <v>0</v>
      </c>
      <c r="X63" s="75">
        <f>+ROUND(W63/$B$100,2)</f>
        <v>0</v>
      </c>
    </row>
    <row r="67" spans="1:2" ht="15.75" x14ac:dyDescent="0.25">
      <c r="A67" s="79">
        <v>1986</v>
      </c>
      <c r="B67" s="80">
        <v>16811</v>
      </c>
    </row>
    <row r="68" spans="1:2" ht="15.75" x14ac:dyDescent="0.25">
      <c r="A68" s="79">
        <v>1987</v>
      </c>
      <c r="B68" s="80">
        <v>20510</v>
      </c>
    </row>
    <row r="69" spans="1:2" ht="15.75" x14ac:dyDescent="0.25">
      <c r="A69" s="79">
        <v>1988</v>
      </c>
      <c r="B69" s="80">
        <v>25637</v>
      </c>
    </row>
    <row r="70" spans="1:2" ht="15.75" x14ac:dyDescent="0.25">
      <c r="A70" s="79">
        <v>1989</v>
      </c>
      <c r="B70" s="80">
        <v>32560</v>
      </c>
    </row>
    <row r="71" spans="1:2" ht="15.75" x14ac:dyDescent="0.25">
      <c r="A71" s="79">
        <v>1990</v>
      </c>
      <c r="B71" s="80">
        <v>41025</v>
      </c>
    </row>
    <row r="72" spans="1:2" ht="15.75" x14ac:dyDescent="0.25">
      <c r="A72" s="79">
        <v>1991</v>
      </c>
      <c r="B72" s="80">
        <v>51716</v>
      </c>
    </row>
    <row r="73" spans="1:2" ht="15.75" x14ac:dyDescent="0.25">
      <c r="A73" s="79">
        <v>1992</v>
      </c>
      <c r="B73" s="80">
        <v>65190</v>
      </c>
    </row>
    <row r="74" spans="1:2" ht="15.75" x14ac:dyDescent="0.25">
      <c r="A74" s="79">
        <v>1993</v>
      </c>
      <c r="B74" s="80">
        <v>81510</v>
      </c>
    </row>
    <row r="75" spans="1:2" ht="15.75" x14ac:dyDescent="0.25">
      <c r="A75" s="79">
        <v>1994</v>
      </c>
      <c r="B75" s="80">
        <v>98700</v>
      </c>
    </row>
    <row r="76" spans="1:2" ht="15.75" x14ac:dyDescent="0.25">
      <c r="A76" s="79">
        <v>1995</v>
      </c>
      <c r="B76" s="80">
        <v>118934</v>
      </c>
    </row>
    <row r="77" spans="1:2" ht="15.75" x14ac:dyDescent="0.25">
      <c r="A77" s="79">
        <v>1996</v>
      </c>
      <c r="B77" s="80">
        <v>142125</v>
      </c>
    </row>
    <row r="78" spans="1:2" ht="15.75" x14ac:dyDescent="0.25">
      <c r="A78" s="79">
        <v>1997</v>
      </c>
      <c r="B78" s="81">
        <v>172005</v>
      </c>
    </row>
    <row r="79" spans="1:2" ht="15.75" x14ac:dyDescent="0.25">
      <c r="A79" s="79">
        <v>1998</v>
      </c>
      <c r="B79" s="81">
        <v>203826</v>
      </c>
    </row>
    <row r="80" spans="1:2" ht="15.75" x14ac:dyDescent="0.25">
      <c r="A80" s="79">
        <v>1999</v>
      </c>
      <c r="B80" s="80">
        <v>236460</v>
      </c>
    </row>
    <row r="81" spans="1:2" ht="15.75" x14ac:dyDescent="0.25">
      <c r="A81" s="79">
        <v>2000</v>
      </c>
      <c r="B81" s="82">
        <v>260100</v>
      </c>
    </row>
    <row r="82" spans="1:2" ht="15.75" x14ac:dyDescent="0.25">
      <c r="A82" s="79">
        <v>2001</v>
      </c>
      <c r="B82" s="82">
        <v>286000</v>
      </c>
    </row>
    <row r="83" spans="1:2" ht="15.75" x14ac:dyDescent="0.25">
      <c r="A83" s="79">
        <v>2002</v>
      </c>
      <c r="B83" s="82">
        <v>309000</v>
      </c>
    </row>
    <row r="84" spans="1:2" ht="15.75" x14ac:dyDescent="0.25">
      <c r="A84" s="79">
        <v>2003</v>
      </c>
      <c r="B84" s="82">
        <v>332000</v>
      </c>
    </row>
    <row r="85" spans="1:2" ht="15.75" x14ac:dyDescent="0.25">
      <c r="A85" s="79">
        <v>2004</v>
      </c>
      <c r="B85" s="82">
        <v>358000</v>
      </c>
    </row>
    <row r="86" spans="1:2" ht="15.75" x14ac:dyDescent="0.25">
      <c r="A86" s="79">
        <v>2005</v>
      </c>
      <c r="B86" s="82">
        <v>381500</v>
      </c>
    </row>
    <row r="87" spans="1:2" ht="15.75" x14ac:dyDescent="0.25">
      <c r="A87" s="79">
        <v>2006</v>
      </c>
      <c r="B87" s="82">
        <v>408000</v>
      </c>
    </row>
    <row r="88" spans="1:2" ht="15.75" x14ac:dyDescent="0.25">
      <c r="A88" s="79">
        <v>2007</v>
      </c>
      <c r="B88" s="82">
        <v>433700</v>
      </c>
    </row>
    <row r="89" spans="1:2" ht="15.75" x14ac:dyDescent="0.25">
      <c r="A89" s="79">
        <v>2008</v>
      </c>
      <c r="B89" s="82">
        <v>461500</v>
      </c>
    </row>
    <row r="90" spans="1:2" ht="15.75" x14ac:dyDescent="0.25">
      <c r="A90" s="79">
        <v>2009</v>
      </c>
      <c r="B90" s="82">
        <v>496900</v>
      </c>
    </row>
    <row r="91" spans="1:2" ht="15.75" x14ac:dyDescent="0.25">
      <c r="A91" s="79">
        <v>2010</v>
      </c>
      <c r="B91" s="82">
        <v>515000</v>
      </c>
    </row>
    <row r="92" spans="1:2" ht="15.75" x14ac:dyDescent="0.25">
      <c r="A92" s="79">
        <v>2011</v>
      </c>
      <c r="B92" s="82">
        <v>535600</v>
      </c>
    </row>
    <row r="93" spans="1:2" ht="15.75" x14ac:dyDescent="0.25">
      <c r="A93" s="79">
        <v>2012</v>
      </c>
      <c r="B93" s="82">
        <v>566700</v>
      </c>
    </row>
    <row r="94" spans="1:2" ht="15.75" x14ac:dyDescent="0.25">
      <c r="A94" s="79">
        <v>2013</v>
      </c>
      <c r="B94" s="82">
        <v>589500</v>
      </c>
    </row>
    <row r="95" spans="1:2" ht="15.75" x14ac:dyDescent="0.25">
      <c r="A95" s="79">
        <v>2014</v>
      </c>
      <c r="B95" s="82">
        <v>616000</v>
      </c>
    </row>
    <row r="96" spans="1:2" ht="15.75" x14ac:dyDescent="0.25">
      <c r="A96" s="79">
        <v>2015</v>
      </c>
      <c r="B96" s="82">
        <v>644350</v>
      </c>
    </row>
    <row r="97" spans="1:2" ht="15.75" x14ac:dyDescent="0.25">
      <c r="A97" s="79">
        <v>2016</v>
      </c>
      <c r="B97" s="82">
        <v>689454</v>
      </c>
    </row>
    <row r="98" spans="1:2" ht="15.75" x14ac:dyDescent="0.25">
      <c r="A98" s="79">
        <v>2017</v>
      </c>
      <c r="B98" s="83">
        <v>737717</v>
      </c>
    </row>
    <row r="99" spans="1:2" ht="15.75" x14ac:dyDescent="0.25">
      <c r="A99" s="79">
        <v>2018</v>
      </c>
      <c r="B99" s="83">
        <v>781242</v>
      </c>
    </row>
    <row r="100" spans="1:2" ht="15.75" x14ac:dyDescent="0.25">
      <c r="A100" s="79">
        <v>2019</v>
      </c>
      <c r="B100" s="83">
        <v>828116</v>
      </c>
    </row>
  </sheetData>
  <mergeCells count="28">
    <mergeCell ref="P20:P26"/>
    <mergeCell ref="P32:P38"/>
    <mergeCell ref="P44:P50"/>
    <mergeCell ref="P56:P62"/>
    <mergeCell ref="X20:X26"/>
    <mergeCell ref="X32:X38"/>
    <mergeCell ref="X44:X50"/>
    <mergeCell ref="X56:X62"/>
    <mergeCell ref="T20:T26"/>
    <mergeCell ref="T32:T38"/>
    <mergeCell ref="T44:T50"/>
    <mergeCell ref="T56:T62"/>
    <mergeCell ref="H56:H62"/>
    <mergeCell ref="H44:H50"/>
    <mergeCell ref="L44:L50"/>
    <mergeCell ref="L56:L62"/>
    <mergeCell ref="H32:H38"/>
    <mergeCell ref="A2:B3"/>
    <mergeCell ref="A6:B6"/>
    <mergeCell ref="A15:B15"/>
    <mergeCell ref="L20:L26"/>
    <mergeCell ref="H20:H26"/>
    <mergeCell ref="A10:B11"/>
    <mergeCell ref="D10:D11"/>
    <mergeCell ref="A12:B13"/>
    <mergeCell ref="D12:D13"/>
    <mergeCell ref="A8:B8"/>
    <mergeCell ref="L32:L38"/>
  </mergeCells>
  <conditionalFormatting sqref="H6:H7 H12:H13">
    <cfRule type="cellIs" dxfId="120" priority="337" operator="equal">
      <formula>"NO CUMPLE"</formula>
    </cfRule>
  </conditionalFormatting>
  <conditionalFormatting sqref="H10:H11">
    <cfRule type="cellIs" dxfId="119" priority="320" operator="equal">
      <formula>"NO CUMPLE"</formula>
    </cfRule>
  </conditionalFormatting>
  <conditionalFormatting sqref="G15">
    <cfRule type="cellIs" dxfId="118" priority="308" operator="equal">
      <formula>"NO CUMPLE"</formula>
    </cfRule>
    <cfRule type="cellIs" dxfId="117" priority="309" operator="equal">
      <formula>"CUMPLE"</formula>
    </cfRule>
  </conditionalFormatting>
  <conditionalFormatting sqref="H8:H9">
    <cfRule type="cellIs" dxfId="116" priority="64" operator="equal">
      <formula>"NO CUMPLE"</formula>
    </cfRule>
  </conditionalFormatting>
  <conditionalFormatting sqref="L6:L7 L12:L13">
    <cfRule type="cellIs" dxfId="115" priority="48" operator="equal">
      <formula>"NO CUMPLE"</formula>
    </cfRule>
  </conditionalFormatting>
  <conditionalFormatting sqref="L10:L11">
    <cfRule type="cellIs" dxfId="114" priority="47" operator="equal">
      <formula>"NO CUMPLE"</formula>
    </cfRule>
  </conditionalFormatting>
  <conditionalFormatting sqref="K15">
    <cfRule type="cellIs" dxfId="113" priority="45" operator="equal">
      <formula>"NO CUMPLE"</formula>
    </cfRule>
    <cfRule type="cellIs" dxfId="112" priority="46" operator="equal">
      <formula>"CUMPLE"</formula>
    </cfRule>
  </conditionalFormatting>
  <conditionalFormatting sqref="L8:L9">
    <cfRule type="cellIs" dxfId="111" priority="44" operator="equal">
      <formula>"NO CUMPLE"</formula>
    </cfRule>
  </conditionalFormatting>
  <conditionalFormatting sqref="T6:T7 T12:T13">
    <cfRule type="cellIs" dxfId="110" priority="38" operator="equal">
      <formula>"NO CUMPLE"</formula>
    </cfRule>
  </conditionalFormatting>
  <conditionalFormatting sqref="T10:T11">
    <cfRule type="cellIs" dxfId="109" priority="37" operator="equal">
      <formula>"NO CUMPLE"</formula>
    </cfRule>
  </conditionalFormatting>
  <conditionalFormatting sqref="S15">
    <cfRule type="cellIs" dxfId="108" priority="35" operator="equal">
      <formula>"NO CUMPLE"</formula>
    </cfRule>
    <cfRule type="cellIs" dxfId="107" priority="36" operator="equal">
      <formula>"CUMPLE"</formula>
    </cfRule>
  </conditionalFormatting>
  <conditionalFormatting sqref="T8:T9">
    <cfRule type="cellIs" dxfId="106" priority="34" operator="equal">
      <formula>"NO CUMPLE"</formula>
    </cfRule>
  </conditionalFormatting>
  <conditionalFormatting sqref="X6:X7 X12:X13">
    <cfRule type="cellIs" dxfId="105" priority="33" operator="equal">
      <formula>"NO CUMPLE"</formula>
    </cfRule>
  </conditionalFormatting>
  <conditionalFormatting sqref="X10:X11">
    <cfRule type="cellIs" dxfId="104" priority="32" operator="equal">
      <formula>"NO CUMPLE"</formula>
    </cfRule>
  </conditionalFormatting>
  <conditionalFormatting sqref="W15">
    <cfRule type="cellIs" dxfId="103" priority="30" operator="equal">
      <formula>"NO CUMPLE"</formula>
    </cfRule>
    <cfRule type="cellIs" dxfId="102" priority="31" operator="equal">
      <formula>"CUMPLE"</formula>
    </cfRule>
  </conditionalFormatting>
  <conditionalFormatting sqref="X8:X9">
    <cfRule type="cellIs" dxfId="101" priority="29" operator="equal">
      <formula>"NO CUMPLE"</formula>
    </cfRule>
  </conditionalFormatting>
  <conditionalFormatting sqref="P6:P7 P13">
    <cfRule type="cellIs" dxfId="100" priority="8" operator="equal">
      <formula>"NO CUMPLE"</formula>
    </cfRule>
  </conditionalFormatting>
  <conditionalFormatting sqref="O15">
    <cfRule type="cellIs" dxfId="98" priority="5" operator="equal">
      <formula>"NO CUMPLE"</formula>
    </cfRule>
    <cfRule type="cellIs" dxfId="97" priority="6" operator="equal">
      <formula>"CUMPLE"</formula>
    </cfRule>
  </conditionalFormatting>
  <conditionalFormatting sqref="P12">
    <cfRule type="cellIs" dxfId="49" priority="3" operator="equal">
      <formula>"NO CUMPLE"</formula>
    </cfRule>
  </conditionalFormatting>
  <conditionalFormatting sqref="P10:P11">
    <cfRule type="cellIs" dxfId="48" priority="2" operator="equal">
      <formula>"NO CUMPLE"</formula>
    </cfRule>
  </conditionalFormatting>
  <conditionalFormatting sqref="P8:P9">
    <cfRule type="cellIs" dxfId="47" priority="1" operator="equal">
      <formula>"NO CUMPLE"</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view="pageBreakPreview" topLeftCell="A9" zoomScale="60" zoomScaleNormal="80" workbookViewId="0">
      <pane xSplit="4" ySplit="4" topLeftCell="E16" activePane="bottomRight" state="frozen"/>
      <selection activeCell="A9" sqref="A9"/>
      <selection pane="topRight" activeCell="E9" sqref="E9"/>
      <selection pane="bottomLeft" activeCell="A13" sqref="A13"/>
      <selection pane="bottomRight" activeCell="H15" sqref="H15"/>
    </sheetView>
  </sheetViews>
  <sheetFormatPr baseColWidth="10" defaultColWidth="11.42578125" defaultRowHeight="12.75" x14ac:dyDescent="0.2"/>
  <cols>
    <col min="1" max="1" width="11.42578125" style="150"/>
    <col min="2" max="2" width="70.7109375" style="150" customWidth="1"/>
    <col min="3" max="3" width="52.28515625" style="150" customWidth="1"/>
    <col min="4" max="4" width="16" style="150" customWidth="1"/>
    <col min="5" max="5" width="30.7109375" style="150" customWidth="1"/>
    <col min="6" max="6" width="15.7109375" style="150" customWidth="1"/>
    <col min="7" max="7" width="30.7109375" style="150" customWidth="1"/>
    <col min="8" max="8" width="15.7109375" style="150" customWidth="1"/>
    <col min="9" max="9" width="30.7109375" style="150" customWidth="1"/>
    <col min="10" max="10" width="15.7109375" style="150" customWidth="1"/>
    <col min="11" max="11" width="30.7109375" style="150" customWidth="1"/>
    <col min="12" max="12" width="15.7109375" style="150" customWidth="1"/>
    <col min="13" max="13" width="30.7109375" style="150" customWidth="1"/>
    <col min="14" max="14" width="15.7109375" style="150" customWidth="1"/>
    <col min="15" max="15" width="10.7109375" style="150" customWidth="1"/>
    <col min="16" max="16384" width="11.42578125" style="150"/>
  </cols>
  <sheetData>
    <row r="1" spans="1:15" ht="19.5" customHeight="1" x14ac:dyDescent="0.5">
      <c r="A1" s="148" t="s">
        <v>120</v>
      </c>
      <c r="B1" s="149"/>
      <c r="C1" s="149"/>
      <c r="D1" s="149"/>
      <c r="E1" s="151"/>
      <c r="F1" s="180"/>
      <c r="G1" s="151"/>
      <c r="H1" s="151"/>
      <c r="I1" s="151"/>
      <c r="J1" s="151"/>
      <c r="K1" s="151"/>
      <c r="L1" s="151"/>
      <c r="M1" s="151"/>
      <c r="N1" s="151"/>
      <c r="O1" s="151"/>
    </row>
    <row r="2" spans="1:15" ht="19.5" customHeight="1" x14ac:dyDescent="0.2">
      <c r="A2" s="148" t="s">
        <v>138</v>
      </c>
      <c r="B2" s="149"/>
      <c r="C2" s="149"/>
      <c r="D2" s="149"/>
      <c r="E2" s="151"/>
      <c r="F2" s="151"/>
      <c r="G2" s="151"/>
      <c r="H2" s="151"/>
      <c r="I2" s="151"/>
      <c r="J2" s="151"/>
      <c r="K2" s="151"/>
      <c r="L2" s="151"/>
      <c r="M2" s="151"/>
      <c r="N2" s="151"/>
      <c r="O2" s="151"/>
    </row>
    <row r="3" spans="1:15" x14ac:dyDescent="0.2">
      <c r="A3" s="152"/>
      <c r="E3" s="152"/>
      <c r="F3" s="152"/>
      <c r="G3" s="152"/>
      <c r="H3" s="152"/>
      <c r="I3" s="152"/>
      <c r="J3" s="152"/>
      <c r="K3" s="152"/>
      <c r="L3" s="152"/>
      <c r="M3" s="152"/>
      <c r="N3" s="152"/>
      <c r="O3" s="152"/>
    </row>
    <row r="4" spans="1:15" ht="15.75" customHeight="1" x14ac:dyDescent="0.2">
      <c r="A4" s="87" t="s">
        <v>161</v>
      </c>
      <c r="B4" s="153"/>
      <c r="C4" s="153"/>
      <c r="D4" s="153"/>
      <c r="E4" s="87"/>
      <c r="F4" s="87"/>
      <c r="G4" s="87"/>
      <c r="H4" s="87"/>
      <c r="I4" s="87"/>
      <c r="J4" s="87"/>
      <c r="K4" s="87"/>
      <c r="L4" s="87"/>
      <c r="M4" s="87"/>
      <c r="N4" s="87"/>
      <c r="O4" s="87"/>
    </row>
    <row r="5" spans="1:15" ht="18.75" customHeight="1" x14ac:dyDescent="0.2">
      <c r="A5" s="154" t="s">
        <v>139</v>
      </c>
      <c r="B5" s="155"/>
      <c r="C5" s="155"/>
      <c r="D5" s="155"/>
      <c r="E5" s="154"/>
      <c r="F5" s="154"/>
      <c r="G5" s="154"/>
      <c r="H5" s="154"/>
      <c r="I5" s="154"/>
      <c r="J5" s="154"/>
      <c r="K5" s="154"/>
      <c r="L5" s="154"/>
      <c r="M5" s="154"/>
      <c r="N5" s="154"/>
      <c r="O5" s="154"/>
    </row>
    <row r="6" spans="1:15" x14ac:dyDescent="0.2">
      <c r="A6" s="152"/>
      <c r="E6" s="152"/>
      <c r="F6" s="152"/>
      <c r="G6" s="152"/>
      <c r="H6" s="152"/>
      <c r="I6" s="152"/>
      <c r="J6" s="152"/>
      <c r="K6" s="152"/>
      <c r="L6" s="152"/>
      <c r="M6" s="152"/>
      <c r="N6" s="152"/>
      <c r="O6" s="152"/>
    </row>
    <row r="7" spans="1:15" ht="69.75" customHeight="1" x14ac:dyDescent="0.2">
      <c r="A7" s="227" t="s">
        <v>194</v>
      </c>
      <c r="B7" s="227"/>
      <c r="C7" s="185"/>
      <c r="D7" s="184"/>
      <c r="E7" s="156"/>
      <c r="F7" s="176"/>
      <c r="G7" s="171"/>
      <c r="H7" s="176"/>
      <c r="I7" s="172"/>
      <c r="J7" s="176"/>
      <c r="K7" s="172"/>
      <c r="L7" s="172"/>
      <c r="M7" s="176"/>
      <c r="N7" s="176"/>
      <c r="O7" s="156"/>
    </row>
    <row r="8" spans="1:15" s="160" customFormat="1" x14ac:dyDescent="0.2">
      <c r="A8" s="157"/>
      <c r="B8" s="158"/>
      <c r="C8" s="158"/>
      <c r="D8" s="158"/>
      <c r="E8" s="158"/>
      <c r="F8" s="158"/>
      <c r="G8" s="158"/>
      <c r="H8" s="158"/>
      <c r="I8" s="158"/>
      <c r="J8" s="158"/>
      <c r="K8" s="158"/>
      <c r="L8" s="158"/>
      <c r="M8" s="158"/>
      <c r="N8" s="158"/>
      <c r="O8" s="159"/>
    </row>
    <row r="9" spans="1:15" x14ac:dyDescent="0.2">
      <c r="A9" s="161"/>
      <c r="B9" s="162"/>
      <c r="C9" s="193"/>
      <c r="D9" s="187"/>
      <c r="E9" s="205">
        <v>1</v>
      </c>
      <c r="F9" s="225"/>
      <c r="G9" s="205">
        <v>2</v>
      </c>
      <c r="H9" s="225"/>
      <c r="I9" s="205">
        <v>3</v>
      </c>
      <c r="J9" s="225"/>
      <c r="K9" s="205">
        <v>4</v>
      </c>
      <c r="L9" s="205"/>
      <c r="M9" s="205">
        <v>5</v>
      </c>
      <c r="N9" s="225"/>
      <c r="O9" s="163"/>
    </row>
    <row r="10" spans="1:15" ht="62.25" customHeight="1" x14ac:dyDescent="0.2">
      <c r="A10" s="229" t="s">
        <v>140</v>
      </c>
      <c r="B10" s="325" t="s">
        <v>106</v>
      </c>
      <c r="C10" s="260"/>
      <c r="D10" s="228" t="s">
        <v>146</v>
      </c>
      <c r="E10" s="226" t="str">
        <f>'VERIFICACION TECNICA'!C10</f>
        <v>JAVIER ROLANDO NARVAEZ</v>
      </c>
      <c r="F10" s="226"/>
      <c r="G10" s="226" t="str">
        <f>'VERIFICACION TECNICA'!E10</f>
        <v>CONSORCIO RP 2019</v>
      </c>
      <c r="H10" s="226"/>
      <c r="I10" s="226" t="str">
        <f>+'VERIFICACION TECNICA'!G10</f>
        <v>CONSORCIO AC</v>
      </c>
      <c r="J10" s="226"/>
      <c r="K10" s="226" t="str">
        <f>'VERIFICACION TECNICA'!I10</f>
        <v>G3 INGENIEROS LTDA</v>
      </c>
      <c r="L10" s="226"/>
      <c r="M10" s="226" t="str">
        <f>'VERIFICACION TECNICA'!K10</f>
        <v>CONSORCIO BYGG INTERVENTORIA</v>
      </c>
      <c r="N10" s="226"/>
      <c r="O10" s="164"/>
    </row>
    <row r="11" spans="1:15" x14ac:dyDescent="0.2">
      <c r="A11" s="230"/>
      <c r="B11" s="326"/>
      <c r="C11" s="262"/>
      <c r="D11" s="212"/>
      <c r="E11" s="191" t="s">
        <v>141</v>
      </c>
      <c r="F11" s="191" t="s">
        <v>146</v>
      </c>
      <c r="G11" s="191" t="s">
        <v>141</v>
      </c>
      <c r="H11" s="191" t="s">
        <v>107</v>
      </c>
      <c r="I11" s="191" t="s">
        <v>141</v>
      </c>
      <c r="J11" s="191" t="s">
        <v>107</v>
      </c>
      <c r="K11" s="191" t="s">
        <v>141</v>
      </c>
      <c r="L11" s="191" t="s">
        <v>107</v>
      </c>
      <c r="M11" s="191" t="s">
        <v>141</v>
      </c>
      <c r="N11" s="191" t="s">
        <v>107</v>
      </c>
      <c r="O11" s="165"/>
    </row>
    <row r="12" spans="1:15" x14ac:dyDescent="0.2">
      <c r="A12" s="166"/>
      <c r="B12" s="188"/>
      <c r="C12" s="194"/>
      <c r="D12" s="192"/>
      <c r="E12" s="192"/>
      <c r="F12" s="192"/>
      <c r="G12" s="192"/>
      <c r="H12" s="192"/>
      <c r="I12" s="192"/>
      <c r="J12" s="192"/>
      <c r="K12" s="192"/>
      <c r="L12" s="192"/>
      <c r="M12" s="192"/>
      <c r="N12" s="192"/>
      <c r="O12" s="159"/>
    </row>
    <row r="13" spans="1:15" s="247" customFormat="1" ht="22.5" customHeight="1" x14ac:dyDescent="0.2">
      <c r="A13" s="241">
        <v>3.2</v>
      </c>
      <c r="B13" s="242" t="s">
        <v>162</v>
      </c>
      <c r="C13" s="243"/>
      <c r="D13" s="244"/>
      <c r="E13" s="245"/>
      <c r="F13" s="245"/>
      <c r="G13" s="245"/>
      <c r="H13" s="245"/>
      <c r="I13" s="245"/>
      <c r="J13" s="245"/>
      <c r="K13" s="245"/>
      <c r="L13" s="245"/>
      <c r="M13" s="245"/>
      <c r="N13" s="245"/>
      <c r="O13" s="246"/>
    </row>
    <row r="14" spans="1:15" ht="56.25" customHeight="1" x14ac:dyDescent="0.2">
      <c r="A14" s="235"/>
      <c r="B14" s="236" t="s">
        <v>172</v>
      </c>
      <c r="C14" s="201" t="s">
        <v>164</v>
      </c>
      <c r="D14" s="196">
        <v>100</v>
      </c>
      <c r="E14" s="249" t="s">
        <v>208</v>
      </c>
      <c r="F14" s="191">
        <v>100</v>
      </c>
      <c r="G14" s="191"/>
      <c r="H14" s="191"/>
      <c r="I14" s="191"/>
      <c r="J14" s="191"/>
      <c r="K14" s="191"/>
      <c r="L14" s="191"/>
      <c r="M14" s="249"/>
      <c r="N14" s="191"/>
      <c r="O14" s="165"/>
    </row>
    <row r="15" spans="1:15" ht="234" x14ac:dyDescent="0.2">
      <c r="A15" s="235"/>
      <c r="B15" s="237"/>
      <c r="C15" s="201" t="s">
        <v>165</v>
      </c>
      <c r="D15" s="196">
        <v>250</v>
      </c>
      <c r="E15" s="191"/>
      <c r="F15" s="191"/>
      <c r="G15" s="191"/>
      <c r="H15" s="191"/>
      <c r="I15" s="191"/>
      <c r="J15" s="191"/>
      <c r="K15" s="249" t="s">
        <v>193</v>
      </c>
      <c r="L15" s="191">
        <v>250</v>
      </c>
      <c r="M15" s="191"/>
      <c r="N15" s="191"/>
      <c r="O15" s="165"/>
    </row>
    <row r="16" spans="1:15" ht="403.5" customHeight="1" x14ac:dyDescent="0.2">
      <c r="A16" s="235"/>
      <c r="B16" s="238"/>
      <c r="C16" s="201" t="s">
        <v>163</v>
      </c>
      <c r="D16" s="196">
        <v>400</v>
      </c>
      <c r="E16" s="197"/>
      <c r="F16" s="191"/>
      <c r="G16" s="191"/>
      <c r="H16" s="191"/>
      <c r="I16" s="249" t="s">
        <v>215</v>
      </c>
      <c r="J16" s="191">
        <v>400</v>
      </c>
      <c r="K16" s="249"/>
      <c r="L16" s="191"/>
      <c r="M16" s="249" t="s">
        <v>175</v>
      </c>
      <c r="N16" s="191" t="s">
        <v>174</v>
      </c>
      <c r="O16" s="165"/>
    </row>
    <row r="17" spans="1:15" s="247" customFormat="1" ht="33" customHeight="1" x14ac:dyDescent="0.2">
      <c r="A17" s="248"/>
      <c r="B17" s="242" t="s">
        <v>150</v>
      </c>
      <c r="C17" s="243"/>
      <c r="D17" s="244"/>
      <c r="E17" s="241"/>
      <c r="F17" s="241"/>
      <c r="G17" s="241"/>
      <c r="H17" s="241"/>
      <c r="I17" s="241"/>
      <c r="J17" s="241"/>
      <c r="K17" s="241"/>
      <c r="L17" s="241"/>
      <c r="M17" s="241"/>
      <c r="N17" s="241"/>
      <c r="O17" s="246"/>
    </row>
    <row r="18" spans="1:15" ht="135" x14ac:dyDescent="0.2">
      <c r="A18" s="240"/>
      <c r="B18" s="239" t="s">
        <v>167</v>
      </c>
      <c r="C18" s="198" t="s">
        <v>268</v>
      </c>
      <c r="D18" s="196">
        <v>100</v>
      </c>
      <c r="E18" s="249" t="s">
        <v>209</v>
      </c>
      <c r="F18" s="191">
        <v>0</v>
      </c>
      <c r="G18" s="191"/>
      <c r="H18" s="191"/>
      <c r="I18" s="249" t="s">
        <v>216</v>
      </c>
      <c r="J18" s="191">
        <v>100</v>
      </c>
      <c r="K18" s="249" t="s">
        <v>201</v>
      </c>
      <c r="L18" s="191">
        <v>0</v>
      </c>
      <c r="M18" s="249" t="s">
        <v>190</v>
      </c>
      <c r="N18" s="191">
        <v>0</v>
      </c>
      <c r="O18" s="165"/>
    </row>
    <row r="19" spans="1:15" ht="18" customHeight="1" x14ac:dyDescent="0.2">
      <c r="A19" s="161"/>
      <c r="B19" s="190" t="s">
        <v>151</v>
      </c>
      <c r="C19" s="195"/>
      <c r="D19" s="189" t="s">
        <v>166</v>
      </c>
      <c r="E19" s="186" t="s">
        <v>146</v>
      </c>
      <c r="F19" s="189">
        <f>SUM(F14:F18)</f>
        <v>100</v>
      </c>
      <c r="G19" s="186" t="s">
        <v>146</v>
      </c>
      <c r="H19" s="189">
        <f>SUM(H14:H18)</f>
        <v>0</v>
      </c>
      <c r="I19" s="186" t="s">
        <v>146</v>
      </c>
      <c r="J19" s="189">
        <f>SUM(J14:J18)</f>
        <v>500</v>
      </c>
      <c r="K19" s="186" t="s">
        <v>146</v>
      </c>
      <c r="L19" s="189">
        <f>SUM(L14:L18)</f>
        <v>250</v>
      </c>
      <c r="M19" s="186" t="s">
        <v>146</v>
      </c>
      <c r="N19" s="189">
        <f>SUM(N14:N18)</f>
        <v>0</v>
      </c>
      <c r="O19" s="167"/>
    </row>
    <row r="21" spans="1:15" ht="15.75" x14ac:dyDescent="0.2">
      <c r="B21" s="87" t="s">
        <v>113</v>
      </c>
      <c r="C21" s="87"/>
      <c r="D21" s="87"/>
    </row>
    <row r="22" spans="1:15" x14ac:dyDescent="0.2">
      <c r="L22" s="95"/>
    </row>
    <row r="23" spans="1:15" ht="15.75" x14ac:dyDescent="0.2">
      <c r="A23" s="168"/>
      <c r="B23" s="169"/>
      <c r="C23" s="169"/>
      <c r="D23" s="169"/>
      <c r="E23" s="94"/>
      <c r="F23" s="94"/>
      <c r="G23" s="94"/>
      <c r="H23" s="94"/>
      <c r="I23" s="94"/>
      <c r="J23" s="94"/>
      <c r="K23" s="94"/>
      <c r="L23" s="95"/>
      <c r="M23" s="94"/>
      <c r="N23" s="94"/>
      <c r="O23" s="168"/>
    </row>
    <row r="24" spans="1:15" ht="15.75" x14ac:dyDescent="0.2">
      <c r="A24" s="135"/>
      <c r="B24" s="169"/>
      <c r="C24" s="169"/>
      <c r="D24" s="169"/>
      <c r="E24" s="94"/>
      <c r="F24" s="94"/>
      <c r="G24" s="94"/>
      <c r="H24" s="94"/>
      <c r="I24" s="94"/>
      <c r="J24" s="94"/>
      <c r="K24" s="94"/>
      <c r="L24" s="95"/>
      <c r="M24" s="94"/>
      <c r="N24" s="94"/>
      <c r="O24" s="144"/>
    </row>
    <row r="25" spans="1:15" ht="15.75" x14ac:dyDescent="0.25">
      <c r="A25" s="170"/>
      <c r="B25" s="97" t="s">
        <v>114</v>
      </c>
      <c r="C25" s="97" t="s">
        <v>218</v>
      </c>
      <c r="D25" s="97"/>
      <c r="E25" s="94"/>
      <c r="F25" s="94"/>
      <c r="G25" s="94"/>
      <c r="H25" s="94"/>
      <c r="I25" s="94"/>
      <c r="J25" s="94"/>
      <c r="K25" s="94"/>
      <c r="L25" s="95"/>
      <c r="M25" s="94"/>
      <c r="N25" s="94"/>
      <c r="O25" s="98"/>
    </row>
    <row r="26" spans="1:15" ht="15.75" x14ac:dyDescent="0.25">
      <c r="A26" s="170"/>
      <c r="B26" s="98" t="s">
        <v>217</v>
      </c>
      <c r="C26" s="98" t="s">
        <v>217</v>
      </c>
      <c r="D26" s="98"/>
      <c r="E26" s="94"/>
      <c r="F26" s="94"/>
      <c r="G26" s="94"/>
      <c r="H26" s="94"/>
      <c r="I26" s="94"/>
      <c r="J26" s="94"/>
      <c r="K26" s="94"/>
      <c r="L26" s="95"/>
      <c r="M26" s="94"/>
      <c r="N26" s="94"/>
      <c r="O26" s="98"/>
    </row>
    <row r="27" spans="1:15" ht="15.75" x14ac:dyDescent="0.25">
      <c r="A27" s="170"/>
      <c r="B27" s="98"/>
      <c r="C27" s="98"/>
      <c r="D27" s="98"/>
      <c r="E27" s="97"/>
      <c r="F27" s="97"/>
      <c r="G27" s="97"/>
      <c r="H27" s="97"/>
      <c r="I27" s="97"/>
      <c r="J27" s="97"/>
      <c r="K27" s="97"/>
      <c r="L27" s="95"/>
      <c r="M27" s="97"/>
      <c r="N27" s="97"/>
      <c r="O27" s="98"/>
    </row>
    <row r="28" spans="1:15" ht="15.75" x14ac:dyDescent="0.25">
      <c r="A28" s="97"/>
      <c r="B28" s="98"/>
      <c r="C28" s="98"/>
      <c r="D28" s="98"/>
      <c r="E28" s="98"/>
      <c r="F28" s="98"/>
      <c r="G28" s="98"/>
      <c r="H28" s="98"/>
      <c r="I28" s="98"/>
      <c r="J28" s="98"/>
      <c r="K28" s="98"/>
      <c r="L28" s="95"/>
      <c r="M28" s="98"/>
      <c r="N28" s="98"/>
      <c r="O28" s="98"/>
    </row>
    <row r="29" spans="1:15" ht="15.75" x14ac:dyDescent="0.25">
      <c r="B29" s="90"/>
      <c r="C29" s="90"/>
      <c r="D29" s="90"/>
      <c r="E29" s="98"/>
      <c r="F29" s="98"/>
      <c r="G29" s="98"/>
      <c r="H29" s="98"/>
      <c r="I29" s="98"/>
      <c r="J29" s="98"/>
      <c r="K29" s="98"/>
      <c r="L29" s="99"/>
      <c r="M29" s="98"/>
      <c r="N29" s="98"/>
      <c r="O29" s="90"/>
    </row>
    <row r="30" spans="1:15" ht="15.75" x14ac:dyDescent="0.2">
      <c r="B30" s="97" t="s">
        <v>115</v>
      </c>
      <c r="C30" s="97"/>
      <c r="D30" s="97"/>
      <c r="L30" s="97"/>
      <c r="O30" s="95"/>
    </row>
    <row r="31" spans="1:15" ht="15.75" x14ac:dyDescent="0.25">
      <c r="B31" s="98" t="s">
        <v>116</v>
      </c>
      <c r="C31" s="98"/>
      <c r="D31" s="98"/>
      <c r="L31" s="99"/>
    </row>
    <row r="32" spans="1:15" ht="15.75" x14ac:dyDescent="0.25">
      <c r="B32" s="98" t="s">
        <v>117</v>
      </c>
      <c r="C32" s="98"/>
      <c r="D32" s="98"/>
      <c r="L32" s="99"/>
    </row>
  </sheetData>
  <mergeCells count="16">
    <mergeCell ref="B14:B16"/>
    <mergeCell ref="A10:A11"/>
    <mergeCell ref="A14:A16"/>
    <mergeCell ref="B10:C11"/>
    <mergeCell ref="E10:F10"/>
    <mergeCell ref="G10:H10"/>
    <mergeCell ref="A7:B7"/>
    <mergeCell ref="E9:F9"/>
    <mergeCell ref="G9:H9"/>
    <mergeCell ref="D10:D11"/>
    <mergeCell ref="M9:N9"/>
    <mergeCell ref="M10:N10"/>
    <mergeCell ref="I10:J10"/>
    <mergeCell ref="K9:L9"/>
    <mergeCell ref="K10:L10"/>
    <mergeCell ref="I9:J9"/>
  </mergeCells>
  <conditionalFormatting sqref="E15:O15 F14:O14 F18:H18 E17:O17 E16:H16 K16:O16 K18:O18">
    <cfRule type="cellIs" dxfId="95" priority="65" operator="equal">
      <formula>"NO"</formula>
    </cfRule>
  </conditionalFormatting>
  <conditionalFormatting sqref="E14">
    <cfRule type="cellIs" dxfId="53" priority="7" operator="equal">
      <formula>"NO"</formula>
    </cfRule>
  </conditionalFormatting>
  <conditionalFormatting sqref="E18">
    <cfRule type="cellIs" dxfId="51" priority="5" operator="equal">
      <formula>"NO"</formula>
    </cfRule>
  </conditionalFormatting>
  <conditionalFormatting sqref="J16">
    <cfRule type="cellIs" dxfId="28" priority="4" operator="equal">
      <formula>"NO"</formula>
    </cfRule>
  </conditionalFormatting>
  <conditionalFormatting sqref="I16">
    <cfRule type="cellIs" dxfId="27" priority="3" operator="equal">
      <formula>"NO"</formula>
    </cfRule>
  </conditionalFormatting>
  <conditionalFormatting sqref="J18">
    <cfRule type="cellIs" dxfId="26" priority="2" operator="equal">
      <formula>"NO"</formula>
    </cfRule>
  </conditionalFormatting>
  <conditionalFormatting sqref="I18">
    <cfRule type="cellIs" dxfId="25" priority="1" operator="equal">
      <formula>"NO"</formula>
    </cfRule>
  </conditionalFormatting>
  <pageMargins left="0.70866141732283472" right="0.70866141732283472" top="0.74803149606299213" bottom="0.74803149606299213" header="0.31496062992125984" footer="0.31496062992125984"/>
  <pageSetup paperSize="9" scale="40"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231" t="s">
        <v>85</v>
      </c>
      <c r="B1" s="231"/>
      <c r="C1" s="231"/>
      <c r="D1" s="231"/>
      <c r="E1" s="231"/>
      <c r="F1" s="231"/>
    </row>
    <row r="2" spans="1:6" x14ac:dyDescent="0.25">
      <c r="A2" s="231"/>
      <c r="B2" s="231"/>
      <c r="C2" s="231"/>
      <c r="D2" s="231"/>
      <c r="E2" s="231"/>
      <c r="F2" s="231"/>
    </row>
    <row r="3" spans="1:6" ht="18" customHeight="1" x14ac:dyDescent="0.25">
      <c r="A3" s="232" t="s">
        <v>63</v>
      </c>
      <c r="B3" s="232"/>
      <c r="C3" s="232"/>
      <c r="D3" s="232"/>
      <c r="E3" s="232"/>
      <c r="F3" s="232"/>
    </row>
    <row r="4" spans="1:6" ht="59.25" customHeight="1" x14ac:dyDescent="0.25">
      <c r="A4" s="232"/>
      <c r="B4" s="232"/>
      <c r="C4" s="232"/>
      <c r="D4" s="232"/>
      <c r="E4" s="232"/>
      <c r="F4" s="232"/>
    </row>
    <row r="5" spans="1:6" x14ac:dyDescent="0.25">
      <c r="A5" s="232"/>
      <c r="B5" s="232"/>
      <c r="C5" s="232"/>
      <c r="D5" s="232"/>
      <c r="E5" s="232"/>
      <c r="F5" s="232"/>
    </row>
    <row r="6" spans="1:6" ht="15" customHeight="1" x14ac:dyDescent="0.25">
      <c r="A6" s="233" t="s">
        <v>88</v>
      </c>
      <c r="B6" s="233"/>
      <c r="C6" s="233"/>
      <c r="D6" s="233"/>
      <c r="E6" s="233"/>
      <c r="F6" s="233"/>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VERIFICACIÓN JURIDICA</vt:lpstr>
      <vt:lpstr>VERIFICACIÓN FINANCIERA</vt:lpstr>
      <vt:lpstr>VERIFICACION TECNICA</vt:lpstr>
      <vt:lpstr>VTE</vt:lpstr>
      <vt:lpstr>CALIFICACION PERSONAL</vt:lpstr>
      <vt:lpstr>PROPUESTA ECONOMICA</vt:lpstr>
      <vt:lpstr>'CALIFICACION PERSONAL'!Área_de_impresión</vt:lpstr>
      <vt:lpstr>'VERIFICACION TECNICA'!Área_de_impresión</vt:lpstr>
      <vt:lpstr>'VERIFICACION TECNICA'!formula</vt:lpstr>
      <vt:lpstr>'CALIFICACION PERSONAL'!Títulos_a_imprimir</vt:lpstr>
      <vt:lpstr>'VERIFICACIÓN JURIDICA'!Títulos_a_imprimir</vt:lpstr>
      <vt:lpstr>'VERIFICACION TECNICA'!Títulos_a_imprimir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Windows User</cp:lastModifiedBy>
  <cp:lastPrinted>2019-07-12T19:25:05Z</cp:lastPrinted>
  <dcterms:created xsi:type="dcterms:W3CDTF">2009-02-06T14:59:26Z</dcterms:created>
  <dcterms:modified xsi:type="dcterms:W3CDTF">2019-07-13T00:11:31Z</dcterms:modified>
</cp:coreProperties>
</file>